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00" windowHeight="7755" activeTab="2"/>
  </bookViews>
  <sheets>
    <sheet name="x1" sheetId="1" r:id="rId1"/>
    <sheet name="x2" sheetId="2" r:id="rId2"/>
    <sheet name="Лист2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4" i="2" l="1"/>
  <c r="G125" i="1"/>
  <c r="F110" i="2"/>
  <c r="N137" i="2"/>
  <c r="H29" i="1"/>
  <c r="B78" i="1"/>
  <c r="B56" i="1"/>
  <c r="E44" i="1"/>
  <c r="D41" i="1"/>
  <c r="D40" i="1" l="1"/>
  <c r="B152" i="1" l="1"/>
  <c r="H7" i="3" l="1"/>
  <c r="F7" i="3"/>
  <c r="D7" i="3"/>
  <c r="D6" i="3"/>
  <c r="F6" i="3"/>
  <c r="H6" i="3"/>
  <c r="H5" i="3"/>
  <c r="F5" i="3"/>
  <c r="D5" i="3"/>
  <c r="D4" i="3"/>
  <c r="F4" i="3"/>
  <c r="H4" i="3"/>
  <c r="H3" i="3"/>
  <c r="F3" i="3"/>
  <c r="D3" i="3"/>
  <c r="M7" i="3"/>
  <c r="K7" i="3"/>
  <c r="G7" i="3"/>
  <c r="E7" i="3"/>
  <c r="C7" i="3"/>
  <c r="M6" i="3"/>
  <c r="K6" i="3"/>
  <c r="G6" i="3"/>
  <c r="E6" i="3"/>
  <c r="C6" i="3"/>
  <c r="M5" i="3"/>
  <c r="K5" i="3"/>
  <c r="G5" i="3"/>
  <c r="E5" i="3"/>
  <c r="C5" i="3"/>
  <c r="M4" i="3"/>
  <c r="K4" i="3"/>
  <c r="G4" i="3"/>
  <c r="E4" i="3"/>
  <c r="C4" i="3"/>
  <c r="M3" i="3"/>
  <c r="K3" i="3"/>
  <c r="G3" i="3"/>
  <c r="E3" i="3"/>
  <c r="C3" i="3"/>
  <c r="J127" i="2" l="1"/>
  <c r="F124" i="2" s="1"/>
  <c r="G124" i="2" s="1"/>
  <c r="K153" i="2"/>
  <c r="E150" i="2" s="1"/>
  <c r="F150" i="2" s="1"/>
  <c r="C151" i="2"/>
  <c r="B151" i="2"/>
  <c r="B152" i="2" s="1"/>
  <c r="N7" i="3" s="1"/>
  <c r="D150" i="2"/>
  <c r="E149" i="2"/>
  <c r="F149" i="2" s="1"/>
  <c r="D149" i="2"/>
  <c r="D148" i="2"/>
  <c r="D147" i="2"/>
  <c r="D146" i="2"/>
  <c r="E145" i="2"/>
  <c r="F145" i="2" s="1"/>
  <c r="D145" i="2"/>
  <c r="D144" i="2"/>
  <c r="E143" i="2"/>
  <c r="F143" i="2" s="1"/>
  <c r="D143" i="2"/>
  <c r="D142" i="2"/>
  <c r="E141" i="2"/>
  <c r="F141" i="2" s="1"/>
  <c r="D141" i="2"/>
  <c r="D140" i="2"/>
  <c r="D139" i="2"/>
  <c r="D138" i="2"/>
  <c r="E137" i="2"/>
  <c r="F137" i="2" s="1"/>
  <c r="D137" i="2"/>
  <c r="D136" i="2"/>
  <c r="C125" i="2"/>
  <c r="B125" i="2"/>
  <c r="E124" i="2"/>
  <c r="D124" i="2"/>
  <c r="E123" i="2"/>
  <c r="D123" i="2"/>
  <c r="E122" i="2"/>
  <c r="D122" i="2"/>
  <c r="E121" i="2"/>
  <c r="D121" i="2"/>
  <c r="E120" i="2"/>
  <c r="D120" i="2"/>
  <c r="E119" i="2"/>
  <c r="D119" i="2"/>
  <c r="E118" i="2"/>
  <c r="D118" i="2"/>
  <c r="E117" i="2"/>
  <c r="D117" i="2"/>
  <c r="E116" i="2"/>
  <c r="D116" i="2"/>
  <c r="F115" i="2"/>
  <c r="G115" i="2" s="1"/>
  <c r="E115" i="2"/>
  <c r="D115" i="2"/>
  <c r="E114" i="2"/>
  <c r="D114" i="2"/>
  <c r="E113" i="2"/>
  <c r="D113" i="2"/>
  <c r="E112" i="2"/>
  <c r="D112" i="2"/>
  <c r="E111" i="2"/>
  <c r="D111" i="2"/>
  <c r="E110" i="2"/>
  <c r="D110" i="2"/>
  <c r="D100" i="2"/>
  <c r="B100" i="2"/>
  <c r="C99" i="2"/>
  <c r="E99" i="2" s="1"/>
  <c r="F99" i="2" s="1"/>
  <c r="C98" i="2"/>
  <c r="E98" i="2" s="1"/>
  <c r="F98" i="2" s="1"/>
  <c r="C97" i="2"/>
  <c r="E97" i="2" s="1"/>
  <c r="F97" i="2" s="1"/>
  <c r="C96" i="2"/>
  <c r="E96" i="2" s="1"/>
  <c r="F96" i="2" s="1"/>
  <c r="C95" i="2"/>
  <c r="E95" i="2" s="1"/>
  <c r="F95" i="2" s="1"/>
  <c r="C94" i="2"/>
  <c r="E94" i="2" s="1"/>
  <c r="F94" i="2" s="1"/>
  <c r="C93" i="2"/>
  <c r="E93" i="2" s="1"/>
  <c r="F93" i="2" s="1"/>
  <c r="C92" i="2"/>
  <c r="E92" i="2" s="1"/>
  <c r="F92" i="2" s="1"/>
  <c r="C91" i="2"/>
  <c r="E91" i="2" s="1"/>
  <c r="F91" i="2" s="1"/>
  <c r="C90" i="2"/>
  <c r="E90" i="2" s="1"/>
  <c r="F90" i="2" s="1"/>
  <c r="C89" i="2"/>
  <c r="E89" i="2" s="1"/>
  <c r="F89" i="2" s="1"/>
  <c r="C88" i="2"/>
  <c r="E88" i="2" s="1"/>
  <c r="F88" i="2" s="1"/>
  <c r="C87" i="2"/>
  <c r="E87" i="2" s="1"/>
  <c r="F87" i="2" s="1"/>
  <c r="C86" i="2"/>
  <c r="E86" i="2" s="1"/>
  <c r="F86" i="2" s="1"/>
  <c r="C85" i="2"/>
  <c r="D77" i="2"/>
  <c r="B78" i="2" s="1"/>
  <c r="B77" i="2"/>
  <c r="C76" i="2"/>
  <c r="E76" i="2" s="1"/>
  <c r="F76" i="2" s="1"/>
  <c r="C75" i="2"/>
  <c r="E75" i="2" s="1"/>
  <c r="F75" i="2" s="1"/>
  <c r="C74" i="2"/>
  <c r="E74" i="2" s="1"/>
  <c r="F74" i="2" s="1"/>
  <c r="C73" i="2"/>
  <c r="E73" i="2" s="1"/>
  <c r="F73" i="2" s="1"/>
  <c r="C72" i="2"/>
  <c r="E72" i="2" s="1"/>
  <c r="F72" i="2" s="1"/>
  <c r="C71" i="2"/>
  <c r="E71" i="2" s="1"/>
  <c r="F71" i="2" s="1"/>
  <c r="C70" i="2"/>
  <c r="E70" i="2" s="1"/>
  <c r="F70" i="2" s="1"/>
  <c r="C69" i="2"/>
  <c r="E69" i="2" s="1"/>
  <c r="F69" i="2" s="1"/>
  <c r="C68" i="2"/>
  <c r="E68" i="2" s="1"/>
  <c r="F68" i="2" s="1"/>
  <c r="C67" i="2"/>
  <c r="E67" i="2" s="1"/>
  <c r="F67" i="2" s="1"/>
  <c r="C66" i="2"/>
  <c r="E66" i="2" s="1"/>
  <c r="F66" i="2" s="1"/>
  <c r="C65" i="2"/>
  <c r="E65" i="2" s="1"/>
  <c r="F65" i="2" s="1"/>
  <c r="C64" i="2"/>
  <c r="E64" i="2" s="1"/>
  <c r="F64" i="2" s="1"/>
  <c r="C63" i="2"/>
  <c r="E63" i="2" s="1"/>
  <c r="F63" i="2" s="1"/>
  <c r="C62" i="2"/>
  <c r="E62" i="2" s="1"/>
  <c r="F62" i="2" s="1"/>
  <c r="C55" i="2"/>
  <c r="B55" i="2"/>
  <c r="D54" i="2"/>
  <c r="E54" i="2" s="1"/>
  <c r="D53" i="2"/>
  <c r="E53" i="2" s="1"/>
  <c r="D52" i="2"/>
  <c r="E52" i="2" s="1"/>
  <c r="D51" i="2"/>
  <c r="E51" i="2" s="1"/>
  <c r="D50" i="2"/>
  <c r="E50" i="2" s="1"/>
  <c r="D49" i="2"/>
  <c r="E49" i="2" s="1"/>
  <c r="D48" i="2"/>
  <c r="E48" i="2" s="1"/>
  <c r="D47" i="2"/>
  <c r="E47" i="2" s="1"/>
  <c r="D46" i="2"/>
  <c r="E46" i="2" s="1"/>
  <c r="D45" i="2"/>
  <c r="E45" i="2" s="1"/>
  <c r="D44" i="2"/>
  <c r="E44" i="2" s="1"/>
  <c r="D43" i="2"/>
  <c r="E43" i="2" s="1"/>
  <c r="D42" i="2"/>
  <c r="E42" i="2" s="1"/>
  <c r="D41" i="2"/>
  <c r="E41" i="2" s="1"/>
  <c r="D40" i="2"/>
  <c r="E40" i="2" s="1"/>
  <c r="C151" i="1"/>
  <c r="D151" i="1"/>
  <c r="B151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36" i="1"/>
  <c r="F151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36" i="1"/>
  <c r="K153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36" i="1"/>
  <c r="C125" i="1"/>
  <c r="B125" i="1"/>
  <c r="F111" i="1"/>
  <c r="G111" i="1" s="1"/>
  <c r="F113" i="1"/>
  <c r="G113" i="1" s="1"/>
  <c r="F115" i="1"/>
  <c r="G115" i="1" s="1"/>
  <c r="F117" i="1"/>
  <c r="G117" i="1" s="1"/>
  <c r="F119" i="1"/>
  <c r="G119" i="1" s="1"/>
  <c r="F121" i="1"/>
  <c r="G121" i="1" s="1"/>
  <c r="F123" i="1"/>
  <c r="G123" i="1" s="1"/>
  <c r="F110" i="1"/>
  <c r="G110" i="1" s="1"/>
  <c r="J127" i="1"/>
  <c r="B126" i="1" s="1"/>
  <c r="E110" i="1"/>
  <c r="E125" i="1" s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D111" i="1"/>
  <c r="D112" i="1"/>
  <c r="D125" i="1" s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10" i="1"/>
  <c r="D100" i="1"/>
  <c r="B100" i="1"/>
  <c r="C86" i="1"/>
  <c r="E86" i="1" s="1"/>
  <c r="F86" i="1" s="1"/>
  <c r="C87" i="1"/>
  <c r="E87" i="1" s="1"/>
  <c r="F87" i="1" s="1"/>
  <c r="C88" i="1"/>
  <c r="E88" i="1" s="1"/>
  <c r="F88" i="1" s="1"/>
  <c r="C89" i="1"/>
  <c r="E89" i="1" s="1"/>
  <c r="F89" i="1" s="1"/>
  <c r="C90" i="1"/>
  <c r="E90" i="1" s="1"/>
  <c r="F90" i="1" s="1"/>
  <c r="C91" i="1"/>
  <c r="E91" i="1" s="1"/>
  <c r="F91" i="1" s="1"/>
  <c r="C92" i="1"/>
  <c r="E92" i="1" s="1"/>
  <c r="F92" i="1" s="1"/>
  <c r="C93" i="1"/>
  <c r="E93" i="1" s="1"/>
  <c r="F93" i="1" s="1"/>
  <c r="C94" i="1"/>
  <c r="E94" i="1" s="1"/>
  <c r="F94" i="1" s="1"/>
  <c r="C95" i="1"/>
  <c r="E95" i="1" s="1"/>
  <c r="F95" i="1" s="1"/>
  <c r="C96" i="1"/>
  <c r="E96" i="1" s="1"/>
  <c r="F96" i="1" s="1"/>
  <c r="C97" i="1"/>
  <c r="E97" i="1" s="1"/>
  <c r="F97" i="1" s="1"/>
  <c r="C98" i="1"/>
  <c r="E98" i="1" s="1"/>
  <c r="F98" i="1" s="1"/>
  <c r="C99" i="1"/>
  <c r="E99" i="1" s="1"/>
  <c r="F99" i="1" s="1"/>
  <c r="C85" i="1"/>
  <c r="E85" i="1" s="1"/>
  <c r="F85" i="1" s="1"/>
  <c r="B77" i="1"/>
  <c r="D77" i="1"/>
  <c r="C63" i="1"/>
  <c r="E63" i="1" s="1"/>
  <c r="F63" i="1" s="1"/>
  <c r="C64" i="1"/>
  <c r="C65" i="1"/>
  <c r="E65" i="1" s="1"/>
  <c r="F65" i="1" s="1"/>
  <c r="C66" i="1"/>
  <c r="E66" i="1" s="1"/>
  <c r="F66" i="1" s="1"/>
  <c r="C67" i="1"/>
  <c r="E67" i="1" s="1"/>
  <c r="F67" i="1" s="1"/>
  <c r="C68" i="1"/>
  <c r="E68" i="1" s="1"/>
  <c r="F68" i="1" s="1"/>
  <c r="C69" i="1"/>
  <c r="E69" i="1" s="1"/>
  <c r="F69" i="1" s="1"/>
  <c r="C70" i="1"/>
  <c r="E70" i="1" s="1"/>
  <c r="F70" i="1" s="1"/>
  <c r="C71" i="1"/>
  <c r="E71" i="1" s="1"/>
  <c r="F71" i="1" s="1"/>
  <c r="C72" i="1"/>
  <c r="E72" i="1" s="1"/>
  <c r="F72" i="1" s="1"/>
  <c r="C73" i="1"/>
  <c r="E73" i="1" s="1"/>
  <c r="F73" i="1" s="1"/>
  <c r="C74" i="1"/>
  <c r="E74" i="1" s="1"/>
  <c r="F74" i="1" s="1"/>
  <c r="C75" i="1"/>
  <c r="E75" i="1" s="1"/>
  <c r="F75" i="1" s="1"/>
  <c r="C76" i="1"/>
  <c r="E76" i="1" s="1"/>
  <c r="F76" i="1" s="1"/>
  <c r="C62" i="1"/>
  <c r="E62" i="1" s="1"/>
  <c r="F62" i="1" s="1"/>
  <c r="C55" i="1"/>
  <c r="B55" i="1"/>
  <c r="E41" i="1"/>
  <c r="D42" i="1"/>
  <c r="E42" i="1" s="1"/>
  <c r="D43" i="1"/>
  <c r="E43" i="1" s="1"/>
  <c r="D44" i="1"/>
  <c r="D45" i="1"/>
  <c r="E45" i="1" s="1"/>
  <c r="D46" i="1"/>
  <c r="E46" i="1" s="1"/>
  <c r="D47" i="1"/>
  <c r="E47" i="1" s="1"/>
  <c r="D48" i="1"/>
  <c r="E48" i="1" s="1"/>
  <c r="D49" i="1"/>
  <c r="E49" i="1" s="1"/>
  <c r="D50" i="1"/>
  <c r="E50" i="1" s="1"/>
  <c r="D51" i="1"/>
  <c r="E51" i="1" s="1"/>
  <c r="D52" i="1"/>
  <c r="E52" i="1" s="1"/>
  <c r="D53" i="1"/>
  <c r="E53" i="1" s="1"/>
  <c r="D54" i="1"/>
  <c r="E54" i="1" s="1"/>
  <c r="E40" i="1"/>
  <c r="D151" i="2" l="1"/>
  <c r="E139" i="2"/>
  <c r="F139" i="2" s="1"/>
  <c r="E147" i="2"/>
  <c r="F147" i="2" s="1"/>
  <c r="B101" i="2"/>
  <c r="N5" i="3" s="1"/>
  <c r="E136" i="2"/>
  <c r="F136" i="2" s="1"/>
  <c r="E138" i="2"/>
  <c r="F138" i="2" s="1"/>
  <c r="E140" i="2"/>
  <c r="F140" i="2" s="1"/>
  <c r="E142" i="2"/>
  <c r="F142" i="2" s="1"/>
  <c r="E144" i="2"/>
  <c r="F144" i="2" s="1"/>
  <c r="E146" i="2"/>
  <c r="F146" i="2" s="1"/>
  <c r="E148" i="2"/>
  <c r="F148" i="2" s="1"/>
  <c r="E55" i="2"/>
  <c r="L3" i="3" s="1"/>
  <c r="F77" i="2"/>
  <c r="F119" i="2"/>
  <c r="G119" i="2" s="1"/>
  <c r="F123" i="2"/>
  <c r="G123" i="2" s="1"/>
  <c r="B56" i="2"/>
  <c r="N3" i="3" s="1"/>
  <c r="F111" i="2"/>
  <c r="G111" i="2" s="1"/>
  <c r="L4" i="3"/>
  <c r="N4" i="3"/>
  <c r="E125" i="2"/>
  <c r="F118" i="2"/>
  <c r="G118" i="2" s="1"/>
  <c r="F122" i="2"/>
  <c r="G122" i="2" s="1"/>
  <c r="F113" i="2"/>
  <c r="G113" i="2" s="1"/>
  <c r="F117" i="2"/>
  <c r="G117" i="2" s="1"/>
  <c r="F121" i="2"/>
  <c r="G121" i="2" s="1"/>
  <c r="G110" i="2"/>
  <c r="G114" i="2"/>
  <c r="F112" i="2"/>
  <c r="G112" i="2" s="1"/>
  <c r="F116" i="2"/>
  <c r="G116" i="2" s="1"/>
  <c r="F120" i="2"/>
  <c r="G120" i="2" s="1"/>
  <c r="B126" i="2"/>
  <c r="N6" i="3" s="1"/>
  <c r="D125" i="2"/>
  <c r="C77" i="2"/>
  <c r="E85" i="2"/>
  <c r="F85" i="2" s="1"/>
  <c r="F100" i="2" s="1"/>
  <c r="L5" i="3" s="1"/>
  <c r="C100" i="2"/>
  <c r="F100" i="1"/>
  <c r="B101" i="1"/>
  <c r="F124" i="1"/>
  <c r="G124" i="1" s="1"/>
  <c r="F122" i="1"/>
  <c r="G122" i="1" s="1"/>
  <c r="F120" i="1"/>
  <c r="G120" i="1" s="1"/>
  <c r="F118" i="1"/>
  <c r="G118" i="1" s="1"/>
  <c r="F116" i="1"/>
  <c r="G116" i="1" s="1"/>
  <c r="F114" i="1"/>
  <c r="G114" i="1" s="1"/>
  <c r="F112" i="1"/>
  <c r="G112" i="1" s="1"/>
  <c r="C100" i="1"/>
  <c r="C77" i="1"/>
  <c r="E64" i="1"/>
  <c r="F64" i="1" s="1"/>
  <c r="F77" i="1" s="1"/>
  <c r="E55" i="1"/>
  <c r="F151" i="2" l="1"/>
  <c r="L7" i="3" s="1"/>
  <c r="G125" i="2"/>
  <c r="L6" i="3" s="1"/>
</calcChain>
</file>

<file path=xl/sharedStrings.xml><?xml version="1.0" encoding="utf-8"?>
<sst xmlns="http://schemas.openxmlformats.org/spreadsheetml/2006/main" count="386" uniqueCount="82">
  <si>
    <t>х1</t>
  </si>
  <si>
    <t>х2</t>
  </si>
  <si>
    <t>у</t>
  </si>
  <si>
    <t>внутрирегиональная торговля</t>
  </si>
  <si>
    <t>внешняя торголя</t>
  </si>
  <si>
    <t>ВЫВОД ИТОГОВ</t>
  </si>
  <si>
    <t>Регрессионная статистика</t>
  </si>
  <si>
    <t>Множественный R</t>
  </si>
  <si>
    <t>R-квадрат</t>
  </si>
  <si>
    <t>Нормированный R-квадрат</t>
  </si>
  <si>
    <t>Стандартная ошибка</t>
  </si>
  <si>
    <t>Наблюдения</t>
  </si>
  <si>
    <t>Дисперсионный анализ</t>
  </si>
  <si>
    <t>Регрессия</t>
  </si>
  <si>
    <t>Остаток</t>
  </si>
  <si>
    <t>Итого</t>
  </si>
  <si>
    <t>Y-пересечение</t>
  </si>
  <si>
    <t>df</t>
  </si>
  <si>
    <t>SS</t>
  </si>
  <si>
    <t>MS</t>
  </si>
  <si>
    <t>F</t>
  </si>
  <si>
    <t>Значимость F</t>
  </si>
  <si>
    <t>Коэффициенты</t>
  </si>
  <si>
    <t>t-статистика</t>
  </si>
  <si>
    <t>P-Значение</t>
  </si>
  <si>
    <t>Нижние 95%</t>
  </si>
  <si>
    <t>Верхние 95%</t>
  </si>
  <si>
    <t>Нижние 95,0%</t>
  </si>
  <si>
    <t>Верхние 95,0%</t>
  </si>
  <si>
    <t>y(t)</t>
  </si>
  <si>
    <t>среднее</t>
  </si>
  <si>
    <t>ошибка</t>
  </si>
  <si>
    <t>коєф єлластичности</t>
  </si>
  <si>
    <t>функция прямая линейная</t>
  </si>
  <si>
    <t>НЕЛИНЕЙНАЯ, ЛОГАРИФМИЧЕСКАЯ</t>
  </si>
  <si>
    <t>Y(t)</t>
  </si>
  <si>
    <t>лог х</t>
  </si>
  <si>
    <t>x1</t>
  </si>
  <si>
    <t>y</t>
  </si>
  <si>
    <t>коєф єлласт</t>
  </si>
  <si>
    <t>полиномиальная</t>
  </si>
  <si>
    <t>х^2</t>
  </si>
  <si>
    <t>СТЕПЕННАЯ</t>
  </si>
  <si>
    <t>LN(X1)</t>
  </si>
  <si>
    <t>LN(Y)</t>
  </si>
  <si>
    <t>ОШИБКА</t>
  </si>
  <si>
    <t>EXP</t>
  </si>
  <si>
    <t>a0</t>
  </si>
  <si>
    <t>СРЕДНЕЕ</t>
  </si>
  <si>
    <t>КОЄФ ЄЛЛАСТ</t>
  </si>
  <si>
    <t>ЄКСПОНЕНЦИАЛЬНАЯ</t>
  </si>
  <si>
    <t>LN Y</t>
  </si>
  <si>
    <t>а0</t>
  </si>
  <si>
    <t>Тип моделі</t>
  </si>
  <si>
    <t>Модель</t>
  </si>
  <si>
    <t>Статистичні характеристики (критерії відбору)</t>
  </si>
  <si>
    <t>Рівняння прямої</t>
  </si>
  <si>
    <t>Логарифмічна функція</t>
  </si>
  <si>
    <t>Поліноміальна функція</t>
  </si>
  <si>
    <t>Степенева функція</t>
  </si>
  <si>
    <t>Експоненціальна функція</t>
  </si>
  <si>
    <t>Коефіцієнт кореляції х1</t>
  </si>
  <si>
    <t>Коефіцієнт кореляції х2</t>
  </si>
  <si>
    <t>Коефіцієнт детермінації х2</t>
  </si>
  <si>
    <t>Коефіцієнт детермінації х1</t>
  </si>
  <si>
    <t>Критерій Фішера х1</t>
  </si>
  <si>
    <t>Критерій Фішера х2</t>
  </si>
  <si>
    <t>Критерії Стьюдента х1</t>
  </si>
  <si>
    <t>Критерії Стьюдента х2</t>
  </si>
  <si>
    <t>Помилка апроксимації х2</t>
  </si>
  <si>
    <t>Помилка апроксимації х1</t>
  </si>
  <si>
    <t>5,62807790934488;15,8945277147427</t>
  </si>
  <si>
    <t>Коефіцієнт еластичності х1</t>
  </si>
  <si>
    <t>Коефіцієнт еластичності х2</t>
  </si>
  <si>
    <t>(-13,9593627579804;)  17,3136738158674</t>
  </si>
  <si>
    <t>0,189742481657902; 3,11190996219395;  -1,32277883992262</t>
  </si>
  <si>
    <t>14,3942953433153; 18,3796263691609</t>
  </si>
  <si>
    <t>156,300330859798; 13,6335459333449</t>
  </si>
  <si>
    <t>5,7671783622608 ; 10,7038955428461</t>
  </si>
  <si>
    <t>12,6523612421564; -10,0267572787949</t>
  </si>
  <si>
    <t>3,38554227993322;  -0,330093725639109;  -2,06826498805378</t>
  </si>
  <si>
    <t>11,689720869865; 12,8088600899371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</si>
</sst>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2" borderId="0" xfId="0" applyFill="1"/>
    <xf numFmtId="0" fontId="0" fillId="0" borderId="0" xfId="0" applyFill="1" applyBorder="1" applyAlignment="1"/>
    <xf numFmtId="0" fontId="0" fillId="0" borderId="1" xfId="0" applyFill="1" applyBorder="1" applyAlignment="1"/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Continuous"/>
    </xf>
    <xf numFmtId="0" fontId="0" fillId="2" borderId="0" xfId="0" applyFill="1" applyBorder="1" applyAlignment="1"/>
    <xf numFmtId="0" fontId="3" fillId="2" borderId="2" xfId="0" applyFont="1" applyFill="1" applyBorder="1" applyAlignment="1">
      <alignment horizontal="center"/>
    </xf>
    <xf numFmtId="0" fontId="0" fillId="2" borderId="1" xfId="0" applyFill="1" applyBorder="1" applyAlignment="1"/>
    <xf numFmtId="0" fontId="0" fillId="0" borderId="0" xfId="0" applyBorder="1"/>
    <xf numFmtId="0" fontId="2" fillId="0" borderId="3" xfId="0" applyFont="1" applyBorder="1"/>
    <xf numFmtId="0" fontId="2" fillId="0" borderId="0" xfId="0" applyFont="1" applyBorder="1"/>
    <xf numFmtId="0" fontId="2" fillId="0" borderId="4" xfId="0" applyFont="1" applyBorder="1"/>
    <xf numFmtId="0" fontId="0" fillId="0" borderId="5" xfId="0" applyBorder="1"/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2" borderId="7" xfId="0" applyFill="1" applyBorder="1"/>
    <xf numFmtId="0" fontId="0" fillId="2" borderId="0" xfId="0" applyFill="1" applyBorder="1"/>
    <xf numFmtId="0" fontId="0" fillId="0" borderId="0" xfId="0" applyFill="1" applyBorder="1"/>
    <xf numFmtId="0" fontId="1" fillId="0" borderId="7" xfId="0" applyFont="1" applyBorder="1"/>
    <xf numFmtId="0" fontId="2" fillId="0" borderId="7" xfId="0" applyFont="1" applyBorder="1"/>
    <xf numFmtId="0" fontId="5" fillId="0" borderId="7" xfId="0" applyFont="1" applyFill="1" applyBorder="1" applyAlignment="1">
      <alignment horizontal="center" vertical="center" textRotation="90" wrapText="1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5" fillId="0" borderId="7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 readingOrder="1"/>
    </xf>
    <xf numFmtId="0" fontId="0" fillId="0" borderId="7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wmf"/><Relationship Id="rId1" Type="http://schemas.openxmlformats.org/officeDocument/2006/relationships/image" Target="../media/image1.wmf"/><Relationship Id="rId5" Type="http://schemas.openxmlformats.org/officeDocument/2006/relationships/image" Target="../media/image5.wmf"/><Relationship Id="rId4" Type="http://schemas.openxmlformats.org/officeDocument/2006/relationships/image" Target="../media/image4.w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114300</xdr:colOff>
          <xdr:row>2</xdr:row>
          <xdr:rowOff>104775</xdr:rowOff>
        </xdr:from>
        <xdr:to>
          <xdr:col>1</xdr:col>
          <xdr:colOff>1590675</xdr:colOff>
          <xdr:row>2</xdr:row>
          <xdr:rowOff>314325</xdr:rowOff>
        </xdr:to>
        <xdr:sp macro="" textlink="">
          <xdr:nvSpPr>
            <xdr:cNvPr id="1029" name="Object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3</xdr:row>
          <xdr:rowOff>85725</xdr:rowOff>
        </xdr:from>
        <xdr:to>
          <xdr:col>2</xdr:col>
          <xdr:colOff>38100</xdr:colOff>
          <xdr:row>3</xdr:row>
          <xdr:rowOff>228600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4</xdr:row>
          <xdr:rowOff>104775</xdr:rowOff>
        </xdr:from>
        <xdr:to>
          <xdr:col>1</xdr:col>
          <xdr:colOff>1762125</xdr:colOff>
          <xdr:row>4</xdr:row>
          <xdr:rowOff>238125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5</xdr:row>
          <xdr:rowOff>0</xdr:rowOff>
        </xdr:from>
        <xdr:to>
          <xdr:col>2</xdr:col>
          <xdr:colOff>0</xdr:colOff>
          <xdr:row>5</xdr:row>
          <xdr:rowOff>238125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6</xdr:row>
          <xdr:rowOff>76200</xdr:rowOff>
        </xdr:from>
        <xdr:to>
          <xdr:col>1</xdr:col>
          <xdr:colOff>1704975</xdr:colOff>
          <xdr:row>6</xdr:row>
          <xdr:rowOff>238125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3.bin"/><Relationship Id="rId13" Type="http://schemas.openxmlformats.org/officeDocument/2006/relationships/image" Target="../media/image5.w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wmf"/><Relationship Id="rId12" Type="http://schemas.openxmlformats.org/officeDocument/2006/relationships/oleObject" Target="../embeddings/oleObject5.bin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6" Type="http://schemas.openxmlformats.org/officeDocument/2006/relationships/oleObject" Target="../embeddings/oleObject2.bin"/><Relationship Id="rId11" Type="http://schemas.openxmlformats.org/officeDocument/2006/relationships/image" Target="../media/image4.wmf"/><Relationship Id="rId5" Type="http://schemas.openxmlformats.org/officeDocument/2006/relationships/image" Target="../media/image1.wmf"/><Relationship Id="rId10" Type="http://schemas.openxmlformats.org/officeDocument/2006/relationships/oleObject" Target="../embeddings/oleObject4.bin"/><Relationship Id="rId4" Type="http://schemas.openxmlformats.org/officeDocument/2006/relationships/oleObject" Target="../embeddings/oleObject1.bin"/><Relationship Id="rId9" Type="http://schemas.openxmlformats.org/officeDocument/2006/relationships/image" Target="../media/image3.wmf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3"/>
  <sheetViews>
    <sheetView topLeftCell="A106" zoomScale="90" zoomScaleNormal="90" workbookViewId="0">
      <selection activeCell="F119" sqref="F119"/>
    </sheetView>
  </sheetViews>
  <sheetFormatPr defaultRowHeight="15" x14ac:dyDescent="0.25"/>
  <sheetData>
    <row r="1" spans="1:9" x14ac:dyDescent="0.25">
      <c r="A1" s="16"/>
      <c r="B1" s="17" t="s">
        <v>0</v>
      </c>
      <c r="C1" s="17" t="s">
        <v>1</v>
      </c>
      <c r="D1" s="17" t="s">
        <v>2</v>
      </c>
      <c r="F1" t="s">
        <v>0</v>
      </c>
      <c r="G1" t="s">
        <v>3</v>
      </c>
    </row>
    <row r="2" spans="1:9" x14ac:dyDescent="0.25">
      <c r="A2" s="16">
        <v>2002</v>
      </c>
      <c r="B2" s="16">
        <v>1752.828</v>
      </c>
      <c r="C2" s="16">
        <v>2597.011</v>
      </c>
      <c r="D2" s="16">
        <v>19960</v>
      </c>
      <c r="F2" t="s">
        <v>1</v>
      </c>
      <c r="G2" t="s">
        <v>4</v>
      </c>
    </row>
    <row r="3" spans="1:9" x14ac:dyDescent="0.25">
      <c r="A3" s="16">
        <v>2003</v>
      </c>
      <c r="B3" s="16">
        <v>2115.0039999999999</v>
      </c>
      <c r="C3" s="16">
        <v>3084.7429999999999</v>
      </c>
      <c r="D3" s="16">
        <v>24222</v>
      </c>
    </row>
    <row r="4" spans="1:9" x14ac:dyDescent="0.25">
      <c r="A4" s="16">
        <v>2004</v>
      </c>
      <c r="B4" s="16">
        <v>2559.9899999999998</v>
      </c>
      <c r="C4" s="16">
        <v>3736.0320000000002</v>
      </c>
      <c r="D4" s="16">
        <v>27878</v>
      </c>
    </row>
    <row r="5" spans="1:9" x14ac:dyDescent="0.25">
      <c r="A5" s="16">
        <v>2005</v>
      </c>
      <c r="B5" s="16">
        <v>2747.0529999999999</v>
      </c>
      <c r="C5" s="16">
        <v>4049.904</v>
      </c>
      <c r="D5" s="16">
        <v>29052</v>
      </c>
    </row>
    <row r="6" spans="1:9" x14ac:dyDescent="0.25">
      <c r="A6" s="16">
        <v>2006</v>
      </c>
      <c r="B6" s="16">
        <v>3133.8850000000002</v>
      </c>
      <c r="C6" s="16">
        <v>4601.9369999999999</v>
      </c>
      <c r="D6" s="16">
        <v>30882</v>
      </c>
    </row>
    <row r="7" spans="1:9" x14ac:dyDescent="0.25">
      <c r="A7" s="16">
        <v>2007</v>
      </c>
      <c r="B7" s="16">
        <v>3646.09</v>
      </c>
      <c r="C7" s="16">
        <v>5352.1049999999996</v>
      </c>
      <c r="D7" s="16">
        <v>35571</v>
      </c>
    </row>
    <row r="8" spans="1:9" x14ac:dyDescent="0.25">
      <c r="A8" s="16">
        <v>2008</v>
      </c>
      <c r="B8" s="16">
        <v>3999.4929999999999</v>
      </c>
      <c r="C8" s="16">
        <v>5952.4250000000002</v>
      </c>
      <c r="D8" s="16">
        <v>38132</v>
      </c>
    </row>
    <row r="9" spans="1:9" x14ac:dyDescent="0.25">
      <c r="A9" s="16">
        <v>2009</v>
      </c>
      <c r="B9" s="16">
        <v>3057.2759999999998</v>
      </c>
      <c r="C9" s="16">
        <v>4593.8890000000001</v>
      </c>
      <c r="D9" s="16">
        <v>33969</v>
      </c>
    </row>
    <row r="10" spans="1:9" x14ac:dyDescent="0.25">
      <c r="A10" s="16">
        <v>2010</v>
      </c>
      <c r="B10" s="16">
        <v>3352.2269999999999</v>
      </c>
      <c r="C10" s="16">
        <v>5171.1099999999997</v>
      </c>
      <c r="D10" s="16">
        <v>33681</v>
      </c>
    </row>
    <row r="11" spans="1:9" x14ac:dyDescent="0.25">
      <c r="A11" s="16">
        <v>2011</v>
      </c>
      <c r="B11" s="16">
        <v>3876.627</v>
      </c>
      <c r="C11" s="16">
        <v>6082.0940000000001</v>
      </c>
      <c r="D11" s="16">
        <v>36315</v>
      </c>
    </row>
    <row r="12" spans="1:9" x14ac:dyDescent="0.25">
      <c r="A12" s="16">
        <v>2012</v>
      </c>
      <c r="B12" s="16">
        <v>3588.1089999999999</v>
      </c>
      <c r="C12" s="16">
        <v>5794.3530000000001</v>
      </c>
      <c r="D12" s="16">
        <v>34151</v>
      </c>
    </row>
    <row r="13" spans="1:9" x14ac:dyDescent="0.25">
      <c r="A13" s="16">
        <v>2013</v>
      </c>
      <c r="B13" s="16">
        <v>3748.54</v>
      </c>
      <c r="C13" s="16">
        <v>6101.0569999999998</v>
      </c>
      <c r="D13" s="16">
        <v>35561</v>
      </c>
    </row>
    <row r="14" spans="1:9" x14ac:dyDescent="0.25">
      <c r="A14" s="16">
        <v>2014</v>
      </c>
      <c r="B14" s="16">
        <v>3837.8809999999999</v>
      </c>
      <c r="C14" s="16">
        <v>6129.9390000000003</v>
      </c>
      <c r="D14" s="16">
        <v>36658</v>
      </c>
    </row>
    <row r="15" spans="1:9" ht="15.75" thickBot="1" x14ac:dyDescent="0.3">
      <c r="A15" s="16">
        <v>2015</v>
      </c>
      <c r="B15" s="16">
        <v>3360.9630000000002</v>
      </c>
      <c r="C15" s="16">
        <v>5369.8789999999999</v>
      </c>
      <c r="D15" s="16">
        <v>32159</v>
      </c>
    </row>
    <row r="16" spans="1:9" x14ac:dyDescent="0.25">
      <c r="A16" s="16">
        <v>2016</v>
      </c>
      <c r="B16" s="16">
        <v>3415.2840000000001</v>
      </c>
      <c r="C16" s="16">
        <v>5357.9260000000004</v>
      </c>
      <c r="D16" s="16">
        <v>32026</v>
      </c>
      <c r="H16" s="4"/>
      <c r="I16" s="4"/>
    </row>
    <row r="17" spans="1:9" x14ac:dyDescent="0.25">
      <c r="A17" s="16">
        <v>2017</v>
      </c>
      <c r="B17" s="16"/>
      <c r="C17" s="16"/>
      <c r="D17" s="16"/>
      <c r="H17" s="2"/>
      <c r="I17" s="2"/>
    </row>
    <row r="18" spans="1:9" ht="15.75" thickBot="1" x14ac:dyDescent="0.3">
      <c r="H18" s="3"/>
      <c r="I18" s="3"/>
    </row>
    <row r="19" spans="1:9" x14ac:dyDescent="0.25">
      <c r="A19" t="s">
        <v>5</v>
      </c>
    </row>
    <row r="20" spans="1:9" ht="15.75" thickBot="1" x14ac:dyDescent="0.3"/>
    <row r="21" spans="1:9" x14ac:dyDescent="0.25">
      <c r="A21" s="5" t="s">
        <v>6</v>
      </c>
      <c r="B21" s="5"/>
    </row>
    <row r="22" spans="1:9" x14ac:dyDescent="0.25">
      <c r="A22" s="6" t="s">
        <v>7</v>
      </c>
      <c r="B22" s="6">
        <v>0.97522348836723305</v>
      </c>
      <c r="H22" t="s">
        <v>33</v>
      </c>
    </row>
    <row r="23" spans="1:9" x14ac:dyDescent="0.25">
      <c r="A23" s="6" t="s">
        <v>8</v>
      </c>
      <c r="B23" s="6">
        <v>0.95106085226315473</v>
      </c>
    </row>
    <row r="24" spans="1:9" x14ac:dyDescent="0.25">
      <c r="A24" s="2" t="s">
        <v>9</v>
      </c>
      <c r="B24" s="2">
        <v>0.94729630243724361</v>
      </c>
    </row>
    <row r="25" spans="1:9" x14ac:dyDescent="0.25">
      <c r="A25" s="2" t="s">
        <v>10</v>
      </c>
      <c r="B25" s="2">
        <v>1143.0876227790616</v>
      </c>
    </row>
    <row r="26" spans="1:9" ht="15.75" thickBot="1" x14ac:dyDescent="0.3">
      <c r="A26" s="3" t="s">
        <v>11</v>
      </c>
      <c r="B26" s="3">
        <v>15</v>
      </c>
    </row>
    <row r="28" spans="1:9" ht="15.75" thickBot="1" x14ac:dyDescent="0.3">
      <c r="A28" t="s">
        <v>12</v>
      </c>
    </row>
    <row r="29" spans="1:9" x14ac:dyDescent="0.25">
      <c r="A29" s="4"/>
      <c r="B29" s="4" t="s">
        <v>17</v>
      </c>
      <c r="C29" s="4" t="s">
        <v>18</v>
      </c>
      <c r="D29" s="4" t="s">
        <v>19</v>
      </c>
      <c r="E29" s="7" t="s">
        <v>20</v>
      </c>
      <c r="F29" s="4" t="s">
        <v>21</v>
      </c>
      <c r="H29">
        <f>FINV(0.05,1,13)</f>
        <v>4.6671927318268525</v>
      </c>
    </row>
    <row r="30" spans="1:9" x14ac:dyDescent="0.25">
      <c r="A30" s="2" t="s">
        <v>13</v>
      </c>
      <c r="B30" s="2">
        <v>1</v>
      </c>
      <c r="C30" s="2">
        <v>330106670.65977436</v>
      </c>
      <c r="D30" s="2">
        <v>330106670.65977436</v>
      </c>
      <c r="E30" s="6">
        <v>252.63601127472404</v>
      </c>
      <c r="F30" s="2">
        <v>6.742301904271151E-10</v>
      </c>
    </row>
    <row r="31" spans="1:9" x14ac:dyDescent="0.25">
      <c r="A31" s="2" t="s">
        <v>14</v>
      </c>
      <c r="B31" s="2">
        <v>13</v>
      </c>
      <c r="C31" s="2">
        <v>16986441.073558919</v>
      </c>
      <c r="D31" s="2">
        <v>1306649.3133506861</v>
      </c>
      <c r="E31" s="2"/>
      <c r="F31" s="2"/>
    </row>
    <row r="32" spans="1:9" ht="15.75" thickBot="1" x14ac:dyDescent="0.3">
      <c r="A32" s="3" t="s">
        <v>15</v>
      </c>
      <c r="B32" s="3">
        <v>14</v>
      </c>
      <c r="C32" s="3">
        <v>347093111.73333329</v>
      </c>
      <c r="D32" s="3"/>
      <c r="E32" s="3"/>
      <c r="F32" s="3"/>
    </row>
    <row r="33" spans="1:7" ht="15.75" thickBot="1" x14ac:dyDescent="0.3"/>
    <row r="34" spans="1:7" x14ac:dyDescent="0.25">
      <c r="A34" s="4"/>
      <c r="B34" s="4" t="s">
        <v>22</v>
      </c>
      <c r="C34" s="4" t="s">
        <v>10</v>
      </c>
      <c r="D34" s="4" t="s">
        <v>23</v>
      </c>
      <c r="E34" s="4" t="s">
        <v>24</v>
      </c>
      <c r="F34" s="4" t="s">
        <v>25</v>
      </c>
      <c r="G34" s="4" t="s">
        <v>26</v>
      </c>
    </row>
    <row r="35" spans="1:7" x14ac:dyDescent="0.25">
      <c r="A35" s="2" t="s">
        <v>16</v>
      </c>
      <c r="B35" s="6">
        <v>8492.7952325022197</v>
      </c>
      <c r="C35" s="2">
        <v>1509.0045605802218</v>
      </c>
      <c r="D35" s="6">
        <v>5.628077909344877</v>
      </c>
      <c r="E35" s="2">
        <v>8.2270729876552138E-5</v>
      </c>
      <c r="F35" s="2">
        <v>5232.7890773652998</v>
      </c>
      <c r="G35" s="2">
        <v>11752.80138763914</v>
      </c>
    </row>
    <row r="36" spans="1:7" ht="15.75" thickBot="1" x14ac:dyDescent="0.3">
      <c r="A36" s="3" t="s">
        <v>0</v>
      </c>
      <c r="B36" s="8">
        <v>7.3213513140345334</v>
      </c>
      <c r="C36" s="3">
        <v>0.46062087816825992</v>
      </c>
      <c r="D36" s="8">
        <v>15.894527714742711</v>
      </c>
      <c r="E36" s="3">
        <v>6.7423019042711272E-10</v>
      </c>
      <c r="F36" s="3">
        <v>6.3262404063274582</v>
      </c>
      <c r="G36" s="3">
        <v>8.3164622217416095</v>
      </c>
    </row>
    <row r="39" spans="1:7" x14ac:dyDescent="0.25">
      <c r="A39" s="16"/>
      <c r="B39" s="16" t="s">
        <v>37</v>
      </c>
      <c r="C39" s="16" t="s">
        <v>38</v>
      </c>
      <c r="D39" s="16" t="s">
        <v>29</v>
      </c>
      <c r="E39" s="16" t="s">
        <v>31</v>
      </c>
    </row>
    <row r="40" spans="1:7" x14ac:dyDescent="0.25">
      <c r="A40" s="16">
        <v>2002</v>
      </c>
      <c r="B40" s="16">
        <v>1752.828</v>
      </c>
      <c r="C40" s="16">
        <v>19960</v>
      </c>
      <c r="D40" s="20">
        <f>$B$35+$B$36*B40</f>
        <v>21325.864813578744</v>
      </c>
      <c r="E40" s="16">
        <f>ABS((C40-D40)/D40)</f>
        <v>6.4047335267222644E-2</v>
      </c>
    </row>
    <row r="41" spans="1:7" x14ac:dyDescent="0.25">
      <c r="A41" s="16">
        <v>2003</v>
      </c>
      <c r="B41" s="16">
        <v>2115.0039999999999</v>
      </c>
      <c r="C41" s="16">
        <v>24222</v>
      </c>
      <c r="D41" s="20">
        <f>$B$35+$B$36*B41</f>
        <v>23977.482547090513</v>
      </c>
      <c r="E41" s="16">
        <f t="shared" ref="E41:E54" si="0">ABS((C41-D41)/D41)</f>
        <v>1.0197795053307538E-2</v>
      </c>
    </row>
    <row r="42" spans="1:7" x14ac:dyDescent="0.25">
      <c r="A42" s="16">
        <v>2004</v>
      </c>
      <c r="B42" s="16">
        <v>2559.9899999999998</v>
      </c>
      <c r="C42" s="16">
        <v>27878</v>
      </c>
      <c r="D42" s="20">
        <f t="shared" ref="D41:D54" si="1">$B$35+$B$36*B42</f>
        <v>27235.381382917483</v>
      </c>
      <c r="E42" s="16">
        <f t="shared" si="0"/>
        <v>2.3594992412537999E-2</v>
      </c>
    </row>
    <row r="43" spans="1:7" x14ac:dyDescent="0.25">
      <c r="A43" s="16">
        <v>2005</v>
      </c>
      <c r="B43" s="16">
        <v>2747.0529999999999</v>
      </c>
      <c r="C43" s="16">
        <v>29052</v>
      </c>
      <c r="D43" s="20">
        <f t="shared" si="1"/>
        <v>28604.935323774727</v>
      </c>
      <c r="E43" s="16">
        <f t="shared" si="0"/>
        <v>1.5628935047921573E-2</v>
      </c>
    </row>
    <row r="44" spans="1:7" x14ac:dyDescent="0.25">
      <c r="A44" s="16">
        <v>2006</v>
      </c>
      <c r="B44" s="16">
        <v>3133.8850000000002</v>
      </c>
      <c r="C44" s="16">
        <v>30882</v>
      </c>
      <c r="D44" s="20">
        <f t="shared" si="1"/>
        <v>31437.068295285335</v>
      </c>
      <c r="E44" s="16">
        <f>ABS((C44-D44)/D44)</f>
        <v>1.7656490423077376E-2</v>
      </c>
    </row>
    <row r="45" spans="1:7" x14ac:dyDescent="0.25">
      <c r="A45" s="16">
        <v>2007</v>
      </c>
      <c r="B45" s="16">
        <v>3646.09</v>
      </c>
      <c r="C45" s="16">
        <v>35571</v>
      </c>
      <c r="D45" s="20">
        <f t="shared" si="1"/>
        <v>35187.101045090392</v>
      </c>
      <c r="E45" s="16">
        <f t="shared" si="0"/>
        <v>1.0910218333066475E-2</v>
      </c>
    </row>
    <row r="46" spans="1:7" x14ac:dyDescent="0.25">
      <c r="A46" s="16">
        <v>2008</v>
      </c>
      <c r="B46" s="16">
        <v>3999.4929999999999</v>
      </c>
      <c r="C46" s="16">
        <v>38132</v>
      </c>
      <c r="D46" s="20">
        <f t="shared" si="1"/>
        <v>37774.488563524137</v>
      </c>
      <c r="E46" s="16">
        <f t="shared" si="0"/>
        <v>9.4643620621003895E-3</v>
      </c>
    </row>
    <row r="47" spans="1:7" x14ac:dyDescent="0.25">
      <c r="A47" s="16">
        <v>2009</v>
      </c>
      <c r="B47" s="16">
        <v>3057.2759999999998</v>
      </c>
      <c r="C47" s="16">
        <v>33969</v>
      </c>
      <c r="D47" s="20">
        <f t="shared" si="1"/>
        <v>30876.18689246846</v>
      </c>
      <c r="E47" s="16">
        <f t="shared" si="0"/>
        <v>0.1001682338011097</v>
      </c>
    </row>
    <row r="48" spans="1:7" x14ac:dyDescent="0.25">
      <c r="A48" s="16">
        <v>2010</v>
      </c>
      <c r="B48" s="16">
        <v>3352.2269999999999</v>
      </c>
      <c r="C48" s="16">
        <v>33681</v>
      </c>
      <c r="D48" s="20">
        <f t="shared" si="1"/>
        <v>33035.626783894259</v>
      </c>
      <c r="E48" s="16">
        <f t="shared" si="0"/>
        <v>1.9535673420925617E-2</v>
      </c>
    </row>
    <row r="49" spans="1:8" x14ac:dyDescent="0.25">
      <c r="A49" s="16">
        <v>2011</v>
      </c>
      <c r="B49" s="16">
        <v>3876.627</v>
      </c>
      <c r="C49" s="16">
        <v>36315</v>
      </c>
      <c r="D49" s="20">
        <f t="shared" si="1"/>
        <v>36874.943412973967</v>
      </c>
      <c r="E49" s="16">
        <f t="shared" si="0"/>
        <v>1.5184929416785457E-2</v>
      </c>
    </row>
    <row r="50" spans="1:8" x14ac:dyDescent="0.25">
      <c r="A50" s="16">
        <v>2012</v>
      </c>
      <c r="B50" s="16">
        <v>3588.1089999999999</v>
      </c>
      <c r="C50" s="16">
        <v>34151</v>
      </c>
      <c r="D50" s="20">
        <f t="shared" si="1"/>
        <v>34762.601774551353</v>
      </c>
      <c r="E50" s="16">
        <f t="shared" si="0"/>
        <v>1.7593670879924986E-2</v>
      </c>
    </row>
    <row r="51" spans="1:8" x14ac:dyDescent="0.25">
      <c r="A51" s="16">
        <v>2013</v>
      </c>
      <c r="B51" s="16">
        <v>3748.54</v>
      </c>
      <c r="C51" s="16">
        <v>35561</v>
      </c>
      <c r="D51" s="20">
        <f t="shared" si="1"/>
        <v>35937.173487213229</v>
      </c>
      <c r="E51" s="16">
        <f t="shared" si="0"/>
        <v>1.0467531269454877E-2</v>
      </c>
    </row>
    <row r="52" spans="1:8" x14ac:dyDescent="0.25">
      <c r="A52" s="16">
        <v>2014</v>
      </c>
      <c r="B52" s="16">
        <v>3837.8809999999999</v>
      </c>
      <c r="C52" s="16">
        <v>36658</v>
      </c>
      <c r="D52" s="20">
        <f t="shared" si="1"/>
        <v>36591.270334960383</v>
      </c>
      <c r="E52" s="16">
        <f t="shared" si="0"/>
        <v>1.8236498604384615E-3</v>
      </c>
    </row>
    <row r="53" spans="1:8" x14ac:dyDescent="0.25">
      <c r="A53" s="16">
        <v>2015</v>
      </c>
      <c r="B53" s="16">
        <v>3360.9630000000002</v>
      </c>
      <c r="C53" s="16">
        <v>32159</v>
      </c>
      <c r="D53" s="20">
        <f t="shared" si="1"/>
        <v>33099.586108973672</v>
      </c>
      <c r="E53" s="16">
        <f t="shared" si="0"/>
        <v>2.8416854092283294E-2</v>
      </c>
    </row>
    <row r="54" spans="1:8" x14ac:dyDescent="0.25">
      <c r="A54" s="16">
        <v>2016</v>
      </c>
      <c r="B54" s="16">
        <v>3415.2840000000001</v>
      </c>
      <c r="C54" s="16">
        <v>32026</v>
      </c>
      <c r="D54" s="20">
        <f t="shared" si="1"/>
        <v>33497.289233703341</v>
      </c>
      <c r="E54" s="16">
        <f t="shared" si="0"/>
        <v>4.392263575235817E-2</v>
      </c>
    </row>
    <row r="55" spans="1:8" x14ac:dyDescent="0.25">
      <c r="A55" s="21" t="s">
        <v>30</v>
      </c>
      <c r="B55" s="21">
        <f>AVERAGE(B40:B54)</f>
        <v>3212.75</v>
      </c>
      <c r="C55" s="21">
        <f>AVERAGE(C40:C54)</f>
        <v>32014.466666666667</v>
      </c>
      <c r="D55" s="21"/>
      <c r="E55" s="16">
        <f>SUM(E40:E54)/15*100</f>
        <v>2.5907553806167636</v>
      </c>
    </row>
    <row r="56" spans="1:8" x14ac:dyDescent="0.25">
      <c r="A56" s="16" t="s">
        <v>32</v>
      </c>
      <c r="B56" s="16">
        <f>B36*(B55/C55)</f>
        <v>0.73472007761588343</v>
      </c>
      <c r="C56" s="16"/>
      <c r="D56" s="16"/>
      <c r="E56" s="16"/>
    </row>
    <row r="59" spans="1:8" x14ac:dyDescent="0.25">
      <c r="A59" t="s">
        <v>34</v>
      </c>
      <c r="G59" t="s">
        <v>5</v>
      </c>
    </row>
    <row r="60" spans="1:8" ht="15.75" thickBot="1" x14ac:dyDescent="0.3"/>
    <row r="61" spans="1:8" x14ac:dyDescent="0.25">
      <c r="A61" s="16"/>
      <c r="B61" s="17" t="s">
        <v>0</v>
      </c>
      <c r="C61" s="17" t="s">
        <v>36</v>
      </c>
      <c r="D61" s="17" t="s">
        <v>2</v>
      </c>
      <c r="E61" s="17" t="s">
        <v>29</v>
      </c>
      <c r="F61" s="17" t="s">
        <v>31</v>
      </c>
      <c r="G61" s="5" t="s">
        <v>6</v>
      </c>
      <c r="H61" s="5"/>
    </row>
    <row r="62" spans="1:8" x14ac:dyDescent="0.25">
      <c r="A62" s="16">
        <v>2002</v>
      </c>
      <c r="B62" s="16">
        <v>1752.828</v>
      </c>
      <c r="C62" s="16">
        <f>LN(B62)</f>
        <v>7.4689857625945617</v>
      </c>
      <c r="D62" s="16">
        <v>19960</v>
      </c>
      <c r="E62" s="16">
        <f>$H$75+$H$76*C62</f>
        <v>20047.530627578177</v>
      </c>
      <c r="F62" s="16">
        <f>ABS((D62-E62)/E62)</f>
        <v>4.3661550743694186E-3</v>
      </c>
      <c r="G62" s="2" t="s">
        <v>7</v>
      </c>
      <c r="H62" s="2">
        <v>0.97899694643135182</v>
      </c>
    </row>
    <row r="63" spans="1:8" x14ac:dyDescent="0.25">
      <c r="A63" s="16">
        <v>2003</v>
      </c>
      <c r="B63" s="16">
        <v>2115.0039999999999</v>
      </c>
      <c r="C63" s="16">
        <f t="shared" ref="C63:C76" si="2">LN(B63)</f>
        <v>7.6568119827315453</v>
      </c>
      <c r="D63" s="16">
        <v>24222</v>
      </c>
      <c r="E63" s="16">
        <f t="shared" ref="E63:E76" si="3">$H$75+$H$76*C63</f>
        <v>23909.135041536589</v>
      </c>
      <c r="F63" s="16">
        <f t="shared" ref="F63:F76" si="4">ABS((D63-E63)/E63)</f>
        <v>1.3085582473806805E-2</v>
      </c>
      <c r="G63" s="2" t="s">
        <v>8</v>
      </c>
      <c r="H63" s="2">
        <v>0.95843502112191115</v>
      </c>
    </row>
    <row r="64" spans="1:8" x14ac:dyDescent="0.25">
      <c r="A64" s="16">
        <v>2004</v>
      </c>
      <c r="B64" s="16">
        <v>2559.9899999999998</v>
      </c>
      <c r="C64" s="16">
        <f t="shared" si="2"/>
        <v>7.8477586312159788</v>
      </c>
      <c r="D64" s="16">
        <v>27878</v>
      </c>
      <c r="E64" s="16">
        <f t="shared" si="3"/>
        <v>27834.893756588688</v>
      </c>
      <c r="F64" s="16">
        <f t="shared" si="4"/>
        <v>1.5486404865873926E-3</v>
      </c>
      <c r="G64" s="2" t="s">
        <v>9</v>
      </c>
      <c r="H64" s="2">
        <v>0.95523771505436583</v>
      </c>
    </row>
    <row r="65" spans="1:15" x14ac:dyDescent="0.25">
      <c r="A65" s="16">
        <v>2005</v>
      </c>
      <c r="B65" s="16">
        <v>2747.0529999999999</v>
      </c>
      <c r="C65" s="16">
        <f t="shared" si="2"/>
        <v>7.9182839796841789</v>
      </c>
      <c r="D65" s="16">
        <v>29052</v>
      </c>
      <c r="E65" s="16">
        <f t="shared" si="3"/>
        <v>29284.856369594141</v>
      </c>
      <c r="F65" s="16">
        <f t="shared" si="4"/>
        <v>7.9514260427075573E-3</v>
      </c>
      <c r="G65" s="2" t="s">
        <v>10</v>
      </c>
      <c r="H65" s="2">
        <v>1053.4528523613014</v>
      </c>
    </row>
    <row r="66" spans="1:15" ht="15.75" thickBot="1" x14ac:dyDescent="0.3">
      <c r="A66" s="16">
        <v>2006</v>
      </c>
      <c r="B66" s="16">
        <v>3133.8850000000002</v>
      </c>
      <c r="C66" s="16">
        <f t="shared" si="2"/>
        <v>8.0500287279223564</v>
      </c>
      <c r="D66" s="16">
        <v>30882</v>
      </c>
      <c r="E66" s="16">
        <f t="shared" si="3"/>
        <v>31993.456377310591</v>
      </c>
      <c r="F66" s="16">
        <f t="shared" si="4"/>
        <v>3.4740115735004601E-2</v>
      </c>
      <c r="G66" s="3" t="s">
        <v>11</v>
      </c>
      <c r="H66" s="3">
        <v>15</v>
      </c>
    </row>
    <row r="67" spans="1:15" x14ac:dyDescent="0.25">
      <c r="A67" s="16">
        <v>2007</v>
      </c>
      <c r="B67" s="16">
        <v>3646.09</v>
      </c>
      <c r="C67" s="16">
        <f t="shared" si="2"/>
        <v>8.2014106395197963</v>
      </c>
      <c r="D67" s="16">
        <v>35571</v>
      </c>
      <c r="E67" s="16">
        <f t="shared" si="3"/>
        <v>35105.785729366995</v>
      </c>
      <c r="F67" s="16">
        <f t="shared" si="4"/>
        <v>1.3251783458697522E-2</v>
      </c>
    </row>
    <row r="68" spans="1:15" ht="15.75" thickBot="1" x14ac:dyDescent="0.3">
      <c r="A68" s="16">
        <v>2008</v>
      </c>
      <c r="B68" s="16">
        <v>3999.4929999999999</v>
      </c>
      <c r="C68" s="16">
        <f t="shared" si="2"/>
        <v>8.2939228820685678</v>
      </c>
      <c r="D68" s="16">
        <v>38132</v>
      </c>
      <c r="E68" s="16">
        <f t="shared" si="3"/>
        <v>37007.786865901522</v>
      </c>
      <c r="F68" s="16">
        <f t="shared" si="4"/>
        <v>3.0377745585600333E-2</v>
      </c>
      <c r="G68" t="s">
        <v>12</v>
      </c>
    </row>
    <row r="69" spans="1:15" x14ac:dyDescent="0.25">
      <c r="A69" s="16">
        <v>2009</v>
      </c>
      <c r="B69" s="16">
        <v>3057.2759999999998</v>
      </c>
      <c r="C69" s="16">
        <f t="shared" si="2"/>
        <v>8.0252796024081636</v>
      </c>
      <c r="D69" s="16">
        <v>33969</v>
      </c>
      <c r="E69" s="16">
        <f t="shared" si="3"/>
        <v>31484.627885433816</v>
      </c>
      <c r="F69" s="16">
        <f t="shared" si="4"/>
        <v>7.8907463146977969E-2</v>
      </c>
      <c r="G69" s="4"/>
      <c r="H69" s="4" t="s">
        <v>17</v>
      </c>
      <c r="I69" s="4" t="s">
        <v>18</v>
      </c>
      <c r="J69" s="4" t="s">
        <v>19</v>
      </c>
      <c r="K69" s="4" t="s">
        <v>20</v>
      </c>
      <c r="L69" s="4" t="s">
        <v>21</v>
      </c>
    </row>
    <row r="70" spans="1:15" x14ac:dyDescent="0.25">
      <c r="A70" s="16">
        <v>2010</v>
      </c>
      <c r="B70" s="16">
        <v>3352.2269999999999</v>
      </c>
      <c r="C70" s="16">
        <f t="shared" si="2"/>
        <v>8.1173801800727485</v>
      </c>
      <c r="D70" s="16">
        <v>33681</v>
      </c>
      <c r="E70" s="16">
        <f t="shared" si="3"/>
        <v>33378.165416979202</v>
      </c>
      <c r="F70" s="16">
        <f t="shared" si="4"/>
        <v>9.0728348678728952E-3</v>
      </c>
      <c r="G70" s="2" t="s">
        <v>13</v>
      </c>
      <c r="H70" s="2">
        <v>1</v>
      </c>
      <c r="I70" s="2">
        <v>332666193.87540716</v>
      </c>
      <c r="J70" s="2">
        <v>332666193.87540716</v>
      </c>
      <c r="K70" s="2">
        <v>299.7633010022538</v>
      </c>
      <c r="L70" s="2">
        <v>2.3244738674782629E-10</v>
      </c>
    </row>
    <row r="71" spans="1:15" x14ac:dyDescent="0.25">
      <c r="A71" s="16">
        <v>2011</v>
      </c>
      <c r="B71" s="16">
        <v>3876.627</v>
      </c>
      <c r="C71" s="16">
        <f t="shared" si="2"/>
        <v>8.2627207246340397</v>
      </c>
      <c r="D71" s="16">
        <v>36315</v>
      </c>
      <c r="E71" s="16">
        <f t="shared" si="3"/>
        <v>36366.287565184466</v>
      </c>
      <c r="F71" s="16">
        <f t="shared" si="4"/>
        <v>1.4103052199797982E-3</v>
      </c>
      <c r="G71" s="2" t="s">
        <v>14</v>
      </c>
      <c r="H71" s="2">
        <v>13</v>
      </c>
      <c r="I71" s="2">
        <v>14426917.857926104</v>
      </c>
      <c r="J71" s="2">
        <v>1109762.9121481618</v>
      </c>
      <c r="K71" s="2"/>
      <c r="L71" s="2"/>
    </row>
    <row r="72" spans="1:15" ht="15.75" thickBot="1" x14ac:dyDescent="0.3">
      <c r="A72" s="16">
        <v>2012</v>
      </c>
      <c r="B72" s="16">
        <v>3588.1089999999999</v>
      </c>
      <c r="C72" s="16">
        <f t="shared" si="2"/>
        <v>8.1853806017585011</v>
      </c>
      <c r="D72" s="16">
        <v>34151</v>
      </c>
      <c r="E72" s="16">
        <f t="shared" si="3"/>
        <v>34776.216915546451</v>
      </c>
      <c r="F72" s="16">
        <f t="shared" si="4"/>
        <v>1.7978290078670179E-2</v>
      </c>
      <c r="G72" s="3" t="s">
        <v>15</v>
      </c>
      <c r="H72" s="3">
        <v>14</v>
      </c>
      <c r="I72" s="3">
        <v>347093111.73333329</v>
      </c>
      <c r="J72" s="3"/>
      <c r="K72" s="3"/>
      <c r="L72" s="3"/>
    </row>
    <row r="73" spans="1:15" ht="15.75" thickBot="1" x14ac:dyDescent="0.3">
      <c r="A73" s="16">
        <v>2013</v>
      </c>
      <c r="B73" s="16">
        <v>3748.54</v>
      </c>
      <c r="C73" s="16">
        <f t="shared" si="2"/>
        <v>8.2291217098212233</v>
      </c>
      <c r="D73" s="16">
        <v>35561</v>
      </c>
      <c r="E73" s="16">
        <f t="shared" si="3"/>
        <v>35675.510186971776</v>
      </c>
      <c r="F73" s="16">
        <f t="shared" si="4"/>
        <v>3.2097701300314975E-3</v>
      </c>
    </row>
    <row r="74" spans="1:15" x14ac:dyDescent="0.25">
      <c r="A74" s="16">
        <v>2014</v>
      </c>
      <c r="B74" s="16">
        <v>3837.8809999999999</v>
      </c>
      <c r="C74" s="16">
        <f t="shared" si="2"/>
        <v>8.2526756703548045</v>
      </c>
      <c r="D74" s="16">
        <v>36658</v>
      </c>
      <c r="E74" s="16">
        <f t="shared" si="3"/>
        <v>36159.766740164108</v>
      </c>
      <c r="F74" s="16">
        <f t="shared" si="4"/>
        <v>1.377866354658986E-2</v>
      </c>
      <c r="G74" s="4"/>
      <c r="H74" s="4" t="s">
        <v>22</v>
      </c>
      <c r="I74" s="4" t="s">
        <v>10</v>
      </c>
      <c r="J74" s="4" t="s">
        <v>23</v>
      </c>
      <c r="K74" s="4" t="s">
        <v>24</v>
      </c>
      <c r="L74" s="4" t="s">
        <v>25</v>
      </c>
      <c r="M74" s="4" t="s">
        <v>26</v>
      </c>
      <c r="N74" s="4" t="s">
        <v>27</v>
      </c>
      <c r="O74" s="4" t="s">
        <v>28</v>
      </c>
    </row>
    <row r="75" spans="1:15" x14ac:dyDescent="0.25">
      <c r="A75" s="16">
        <v>2015</v>
      </c>
      <c r="B75" s="16">
        <v>3360.9630000000002</v>
      </c>
      <c r="C75" s="16">
        <f t="shared" si="2"/>
        <v>8.1199828190361263</v>
      </c>
      <c r="D75" s="16">
        <v>32159</v>
      </c>
      <c r="E75" s="16">
        <f t="shared" si="3"/>
        <v>33431.674251377233</v>
      </c>
      <c r="F75" s="16">
        <f t="shared" si="4"/>
        <v>3.8067918519659689E-2</v>
      </c>
      <c r="G75" s="2" t="s">
        <v>16</v>
      </c>
      <c r="H75" s="2">
        <v>-133510.73385537212</v>
      </c>
      <c r="I75" s="2">
        <v>9564.2427358688601</v>
      </c>
      <c r="J75" s="2">
        <v>-13.959362757980378</v>
      </c>
      <c r="K75" s="2">
        <v>3.3404444599765512E-9</v>
      </c>
      <c r="L75" s="2">
        <v>-154173.02408474515</v>
      </c>
      <c r="M75" s="2">
        <v>-112848.44362599909</v>
      </c>
      <c r="N75" s="2">
        <v>-154173.02408474515</v>
      </c>
      <c r="O75" s="2">
        <v>-112848.44362599909</v>
      </c>
    </row>
    <row r="76" spans="1:15" ht="15.75" thickBot="1" x14ac:dyDescent="0.3">
      <c r="A76" s="16">
        <v>2016</v>
      </c>
      <c r="B76" s="16">
        <v>3415.2840000000001</v>
      </c>
      <c r="C76" s="16">
        <f t="shared" si="2"/>
        <v>8.1360159310653817</v>
      </c>
      <c r="D76" s="16">
        <v>32026</v>
      </c>
      <c r="E76" s="16">
        <f t="shared" si="3"/>
        <v>33761.306270466506</v>
      </c>
      <c r="F76" s="16">
        <f t="shared" si="4"/>
        <v>5.1399263303520515E-2</v>
      </c>
      <c r="G76" s="3" t="s">
        <v>36</v>
      </c>
      <c r="H76" s="3">
        <v>20559.453366745678</v>
      </c>
      <c r="I76" s="3">
        <v>1187.4691405993556</v>
      </c>
      <c r="J76" s="3">
        <v>17.313673815867443</v>
      </c>
      <c r="K76" s="3">
        <v>2.3244738674782629E-10</v>
      </c>
      <c r="L76" s="3">
        <v>17994.08225487802</v>
      </c>
      <c r="M76" s="3">
        <v>23124.824478613336</v>
      </c>
      <c r="N76" s="3">
        <v>17994.08225487802</v>
      </c>
      <c r="O76" s="3">
        <v>23124.824478613336</v>
      </c>
    </row>
    <row r="77" spans="1:15" x14ac:dyDescent="0.25">
      <c r="A77" s="10" t="s">
        <v>30</v>
      </c>
      <c r="B77" s="11">
        <f t="shared" ref="B77:C77" si="5">AVERAGE(B62:B76)</f>
        <v>3212.75</v>
      </c>
      <c r="C77" s="11">
        <f t="shared" si="5"/>
        <v>8.0510506563258648</v>
      </c>
      <c r="D77" s="11">
        <f>AVERAGE(D62:D76)</f>
        <v>32014.466666666667</v>
      </c>
      <c r="E77" s="11"/>
      <c r="F77" s="12">
        <f>SUM(F62:F76)/15*100</f>
        <v>2.1276397178005064</v>
      </c>
    </row>
    <row r="78" spans="1:15" ht="15.75" thickBot="1" x14ac:dyDescent="0.3">
      <c r="A78" s="13" t="s">
        <v>39</v>
      </c>
      <c r="B78" s="14">
        <f>H76/D77</f>
        <v>0.64219259314265253</v>
      </c>
      <c r="C78" s="14"/>
      <c r="D78" s="14"/>
      <c r="E78" s="14"/>
      <c r="F78" s="15"/>
    </row>
    <row r="82" spans="1:13" x14ac:dyDescent="0.25">
      <c r="A82" t="s">
        <v>40</v>
      </c>
    </row>
    <row r="84" spans="1:13" x14ac:dyDescent="0.25">
      <c r="A84" s="16"/>
      <c r="B84" s="17" t="s">
        <v>0</v>
      </c>
      <c r="C84" s="17" t="s">
        <v>41</v>
      </c>
      <c r="D84" s="17" t="s">
        <v>2</v>
      </c>
      <c r="E84" s="18" t="s">
        <v>29</v>
      </c>
      <c r="F84" s="18" t="s">
        <v>31</v>
      </c>
      <c r="H84" t="s">
        <v>5</v>
      </c>
    </row>
    <row r="85" spans="1:13" ht="15.75" thickBot="1" x14ac:dyDescent="0.3">
      <c r="A85" s="16">
        <v>2002</v>
      </c>
      <c r="B85" s="16">
        <v>1752.828</v>
      </c>
      <c r="C85" s="16">
        <f>B85^2</f>
        <v>3072405.9975839998</v>
      </c>
      <c r="D85" s="16">
        <v>19960</v>
      </c>
      <c r="E85" s="9">
        <f>$I$100+$I$101*B85+$I$102*C85</f>
        <v>20509.36916118141</v>
      </c>
      <c r="F85" s="9">
        <f>ABS((D85-E85)/E85)</f>
        <v>2.6786253485612553E-2</v>
      </c>
    </row>
    <row r="86" spans="1:13" x14ac:dyDescent="0.25">
      <c r="A86" s="16">
        <v>2003</v>
      </c>
      <c r="B86" s="16">
        <v>2115.0039999999999</v>
      </c>
      <c r="C86" s="16">
        <f t="shared" ref="C86:C99" si="6">B86^2</f>
        <v>4473241.920016</v>
      </c>
      <c r="D86" s="16">
        <v>24222</v>
      </c>
      <c r="E86" s="9">
        <f t="shared" ref="E86:E99" si="7">$I$100+$I$101*B86+$I$102*C86</f>
        <v>23820.145630762461</v>
      </c>
      <c r="F86" s="9">
        <f t="shared" ref="F86:F99" si="8">ABS((D86-E86)/E86)</f>
        <v>1.6870357363330517E-2</v>
      </c>
      <c r="H86" s="5" t="s">
        <v>6</v>
      </c>
      <c r="I86" s="5"/>
    </row>
    <row r="87" spans="1:13" x14ac:dyDescent="0.25">
      <c r="A87" s="16">
        <v>2004</v>
      </c>
      <c r="B87" s="16">
        <v>2559.9899999999998</v>
      </c>
      <c r="C87" s="16">
        <f t="shared" si="6"/>
        <v>6553548.8000999987</v>
      </c>
      <c r="D87" s="16">
        <v>27878</v>
      </c>
      <c r="E87" s="9">
        <f t="shared" si="7"/>
        <v>27559.540650858544</v>
      </c>
      <c r="F87" s="9">
        <f t="shared" si="8"/>
        <v>1.1555321374035145E-2</v>
      </c>
      <c r="H87" s="6" t="s">
        <v>7</v>
      </c>
      <c r="I87" s="6">
        <v>0.97841130176521984</v>
      </c>
    </row>
    <row r="88" spans="1:13" x14ac:dyDescent="0.25">
      <c r="A88" s="16">
        <v>2005</v>
      </c>
      <c r="B88" s="16">
        <v>2747.0529999999999</v>
      </c>
      <c r="C88" s="16">
        <f t="shared" si="6"/>
        <v>7546300.1848089993</v>
      </c>
      <c r="D88" s="16">
        <v>29052</v>
      </c>
      <c r="E88" s="9">
        <f t="shared" si="7"/>
        <v>29023.411246549247</v>
      </c>
      <c r="F88" s="9">
        <f t="shared" si="8"/>
        <v>9.8502389012428441E-4</v>
      </c>
      <c r="H88" s="6" t="s">
        <v>8</v>
      </c>
      <c r="I88" s="6">
        <v>0.95728867542191209</v>
      </c>
    </row>
    <row r="89" spans="1:13" x14ac:dyDescent="0.25">
      <c r="A89" s="16">
        <v>2006</v>
      </c>
      <c r="B89" s="16">
        <v>3133.8850000000002</v>
      </c>
      <c r="C89" s="16">
        <f t="shared" si="6"/>
        <v>9821235.1932250019</v>
      </c>
      <c r="D89" s="16">
        <v>30882</v>
      </c>
      <c r="E89" s="9">
        <f t="shared" si="7"/>
        <v>31847.619536228362</v>
      </c>
      <c r="F89" s="9">
        <f t="shared" si="8"/>
        <v>3.0319990953481403E-2</v>
      </c>
      <c r="H89" s="2" t="s">
        <v>9</v>
      </c>
      <c r="I89" s="2">
        <v>0.95017012132556411</v>
      </c>
    </row>
    <row r="90" spans="1:13" x14ac:dyDescent="0.25">
      <c r="A90" s="16">
        <v>2007</v>
      </c>
      <c r="B90" s="16">
        <v>3646.09</v>
      </c>
      <c r="C90" s="16">
        <f t="shared" si="6"/>
        <v>13293972.2881</v>
      </c>
      <c r="D90" s="16">
        <v>35571</v>
      </c>
      <c r="E90" s="9">
        <f t="shared" si="7"/>
        <v>35166.155174883439</v>
      </c>
      <c r="F90" s="9">
        <f t="shared" si="8"/>
        <v>1.151234256640349E-2</v>
      </c>
      <c r="H90" s="2" t="s">
        <v>10</v>
      </c>
      <c r="I90" s="2">
        <v>1111.4857381773927</v>
      </c>
    </row>
    <row r="91" spans="1:13" ht="15.75" thickBot="1" x14ac:dyDescent="0.3">
      <c r="A91" s="16">
        <v>2008</v>
      </c>
      <c r="B91" s="16">
        <v>3999.4929999999999</v>
      </c>
      <c r="C91" s="16">
        <f t="shared" si="6"/>
        <v>15995944.257049</v>
      </c>
      <c r="D91" s="16">
        <v>38132</v>
      </c>
      <c r="E91" s="9">
        <f t="shared" si="7"/>
        <v>37176.148481064563</v>
      </c>
      <c r="F91" s="9">
        <f t="shared" si="8"/>
        <v>2.5711418691538031E-2</v>
      </c>
      <c r="H91" s="3" t="s">
        <v>11</v>
      </c>
      <c r="I91" s="3">
        <v>15</v>
      </c>
    </row>
    <row r="92" spans="1:13" x14ac:dyDescent="0.25">
      <c r="A92" s="16">
        <v>2009</v>
      </c>
      <c r="B92" s="16">
        <v>3057.2759999999998</v>
      </c>
      <c r="C92" s="16">
        <f t="shared" si="6"/>
        <v>9346936.5401759986</v>
      </c>
      <c r="D92" s="16">
        <v>33969</v>
      </c>
      <c r="E92" s="9">
        <f t="shared" si="7"/>
        <v>31310.035498691446</v>
      </c>
      <c r="F92" s="9">
        <f t="shared" si="8"/>
        <v>8.4923714041131665E-2</v>
      </c>
    </row>
    <row r="93" spans="1:13" ht="15.75" thickBot="1" x14ac:dyDescent="0.3">
      <c r="A93" s="16">
        <v>2010</v>
      </c>
      <c r="B93" s="16">
        <v>3352.2269999999999</v>
      </c>
      <c r="C93" s="16">
        <f t="shared" si="6"/>
        <v>11237425.859529</v>
      </c>
      <c r="D93" s="16">
        <v>33681</v>
      </c>
      <c r="E93" s="9">
        <f t="shared" si="7"/>
        <v>33320.900741512858</v>
      </c>
      <c r="F93" s="9">
        <f t="shared" si="8"/>
        <v>1.0807008528389273E-2</v>
      </c>
      <c r="H93" t="s">
        <v>12</v>
      </c>
    </row>
    <row r="94" spans="1:13" x14ac:dyDescent="0.25">
      <c r="A94" s="16">
        <v>2011</v>
      </c>
      <c r="B94" s="16">
        <v>3876.627</v>
      </c>
      <c r="C94" s="16">
        <f t="shared" si="6"/>
        <v>15028236.897128999</v>
      </c>
      <c r="D94" s="16">
        <v>36315</v>
      </c>
      <c r="E94" s="9">
        <f t="shared" si="7"/>
        <v>36503.239598513086</v>
      </c>
      <c r="F94" s="9">
        <f t="shared" si="8"/>
        <v>5.1567915775002559E-3</v>
      </c>
      <c r="H94" s="4"/>
      <c r="I94" s="4" t="s">
        <v>17</v>
      </c>
      <c r="J94" s="4" t="s">
        <v>18</v>
      </c>
      <c r="K94" s="4" t="s">
        <v>19</v>
      </c>
      <c r="L94" s="7" t="s">
        <v>20</v>
      </c>
      <c r="M94" s="4" t="s">
        <v>21</v>
      </c>
    </row>
    <row r="95" spans="1:13" x14ac:dyDescent="0.25">
      <c r="A95" s="16">
        <v>2012</v>
      </c>
      <c r="B95" s="16">
        <v>3588.1089999999999</v>
      </c>
      <c r="C95" s="16">
        <f t="shared" si="6"/>
        <v>12874526.195881</v>
      </c>
      <c r="D95" s="16">
        <v>34151</v>
      </c>
      <c r="E95" s="9">
        <f t="shared" si="7"/>
        <v>34814.5788799566</v>
      </c>
      <c r="F95" s="9">
        <f t="shared" si="8"/>
        <v>1.906037359362214E-2</v>
      </c>
      <c r="H95" s="2" t="s">
        <v>13</v>
      </c>
      <c r="I95" s="2">
        <v>2</v>
      </c>
      <c r="J95" s="2">
        <v>332268305.17927235</v>
      </c>
      <c r="K95" s="2">
        <v>166134152.58963618</v>
      </c>
      <c r="L95" s="6">
        <v>134.47796595561846</v>
      </c>
      <c r="M95" s="2">
        <v>6.0709721520616786E-9</v>
      </c>
    </row>
    <row r="96" spans="1:13" x14ac:dyDescent="0.25">
      <c r="A96" s="16">
        <v>2013</v>
      </c>
      <c r="B96" s="16">
        <v>3748.54</v>
      </c>
      <c r="C96" s="16">
        <f t="shared" si="6"/>
        <v>14051552.1316</v>
      </c>
      <c r="D96" s="16">
        <v>35561</v>
      </c>
      <c r="E96" s="9">
        <f t="shared" si="7"/>
        <v>35772.349019454887</v>
      </c>
      <c r="F96" s="9">
        <f t="shared" si="8"/>
        <v>5.9081672086992105E-3</v>
      </c>
      <c r="H96" s="2" t="s">
        <v>14</v>
      </c>
      <c r="I96" s="2">
        <v>12</v>
      </c>
      <c r="J96" s="2">
        <v>14824806.554060925</v>
      </c>
      <c r="K96" s="2">
        <v>1235400.5461717437</v>
      </c>
      <c r="L96" s="2"/>
      <c r="M96" s="2"/>
    </row>
    <row r="97" spans="1:16" ht="15.75" thickBot="1" x14ac:dyDescent="0.3">
      <c r="A97" s="16">
        <v>2014</v>
      </c>
      <c r="B97" s="16">
        <v>3837.8809999999999</v>
      </c>
      <c r="C97" s="16">
        <f t="shared" si="6"/>
        <v>14729330.570160998</v>
      </c>
      <c r="D97" s="16">
        <v>36658</v>
      </c>
      <c r="E97" s="9">
        <f t="shared" si="7"/>
        <v>36285.311782972589</v>
      </c>
      <c r="F97" s="9">
        <f t="shared" si="8"/>
        <v>1.0271049047518466E-2</v>
      </c>
      <c r="H97" s="3" t="s">
        <v>15</v>
      </c>
      <c r="I97" s="3">
        <v>14</v>
      </c>
      <c r="J97" s="3">
        <v>347093111.73333329</v>
      </c>
      <c r="K97" s="3"/>
      <c r="L97" s="3"/>
      <c r="M97" s="3"/>
    </row>
    <row r="98" spans="1:16" ht="15.75" thickBot="1" x14ac:dyDescent="0.3">
      <c r="A98" s="16">
        <v>2015</v>
      </c>
      <c r="B98" s="16">
        <v>3360.9630000000002</v>
      </c>
      <c r="C98" s="16">
        <f t="shared" si="6"/>
        <v>11296072.287369002</v>
      </c>
      <c r="D98" s="16">
        <v>32159</v>
      </c>
      <c r="E98" s="9">
        <f t="shared" si="7"/>
        <v>33378.033997988605</v>
      </c>
      <c r="F98" s="9">
        <f t="shared" si="8"/>
        <v>3.6522043151554856E-2</v>
      </c>
    </row>
    <row r="99" spans="1:16" x14ac:dyDescent="0.25">
      <c r="A99" s="16">
        <v>2016</v>
      </c>
      <c r="B99" s="16">
        <v>3415.2840000000001</v>
      </c>
      <c r="C99" s="16">
        <f t="shared" si="6"/>
        <v>11664164.800656</v>
      </c>
      <c r="D99" s="16">
        <v>32026</v>
      </c>
      <c r="E99" s="9">
        <f t="shared" si="7"/>
        <v>33730.160599381896</v>
      </c>
      <c r="F99" s="9">
        <f t="shared" si="8"/>
        <v>5.0523346734765454E-2</v>
      </c>
      <c r="H99" s="4"/>
      <c r="I99" s="4" t="s">
        <v>22</v>
      </c>
      <c r="J99" s="4" t="s">
        <v>10</v>
      </c>
      <c r="K99" s="4" t="s">
        <v>23</v>
      </c>
      <c r="L99" s="4" t="s">
        <v>24</v>
      </c>
      <c r="M99" s="4" t="s">
        <v>25</v>
      </c>
      <c r="N99" s="4" t="s">
        <v>26</v>
      </c>
      <c r="O99" s="4" t="s">
        <v>27</v>
      </c>
      <c r="P99" s="4" t="s">
        <v>28</v>
      </c>
    </row>
    <row r="100" spans="1:16" x14ac:dyDescent="0.25">
      <c r="A100" s="16" t="s">
        <v>30</v>
      </c>
      <c r="B100" s="16">
        <f>AVERAGE(B85:B99)</f>
        <v>3212.75</v>
      </c>
      <c r="C100" s="16">
        <f t="shared" ref="C100:D100" si="9">AVERAGE(C85:C99)</f>
        <v>10732326.261558931</v>
      </c>
      <c r="D100" s="16">
        <f t="shared" si="9"/>
        <v>32014.466666666667</v>
      </c>
      <c r="E100" s="9"/>
      <c r="F100" s="19">
        <f>SUM(F85:F99)/15*100</f>
        <v>2.3127546813847113</v>
      </c>
      <c r="H100" s="2" t="s">
        <v>16</v>
      </c>
      <c r="I100" s="6">
        <v>1096.8185185856873</v>
      </c>
      <c r="J100" s="2">
        <v>5780.5637883624167</v>
      </c>
      <c r="K100" s="6">
        <v>0.18974248165790183</v>
      </c>
      <c r="L100" s="2">
        <v>0.85268262040251952</v>
      </c>
      <c r="M100" s="2">
        <v>-11497.948026208143</v>
      </c>
      <c r="N100" s="2">
        <v>13691.585063379518</v>
      </c>
      <c r="O100" s="2">
        <v>-11497.948026208143</v>
      </c>
      <c r="P100" s="2">
        <v>13691.585063379518</v>
      </c>
    </row>
    <row r="101" spans="1:16" x14ac:dyDescent="0.25">
      <c r="A101" t="s">
        <v>39</v>
      </c>
      <c r="B101">
        <f>(I101+2*I102*B100)*(B100/D100)</f>
        <v>0.68270188334731563</v>
      </c>
      <c r="H101" s="2" t="s">
        <v>0</v>
      </c>
      <c r="I101" s="6">
        <v>12.677511526939158</v>
      </c>
      <c r="J101" s="2">
        <v>4.0738683576825903</v>
      </c>
      <c r="K101" s="6">
        <v>3.1119099621939497</v>
      </c>
      <c r="L101" s="2">
        <v>8.988892510813409E-3</v>
      </c>
      <c r="M101" s="2">
        <v>3.8013148828449683</v>
      </c>
      <c r="N101" s="2">
        <v>21.55370817103335</v>
      </c>
      <c r="O101" s="2">
        <v>3.8013148828449683</v>
      </c>
      <c r="P101" s="2">
        <v>21.55370817103335</v>
      </c>
    </row>
    <row r="102" spans="1:16" ht="15.75" thickBot="1" x14ac:dyDescent="0.3">
      <c r="H102" s="3" t="s">
        <v>41</v>
      </c>
      <c r="I102" s="8">
        <v>-9.1424978806668754E-4</v>
      </c>
      <c r="J102" s="3">
        <v>6.911584616217226E-4</v>
      </c>
      <c r="K102" s="8">
        <v>-1.3227788399226239</v>
      </c>
      <c r="L102" s="3">
        <v>0.21056347817057397</v>
      </c>
      <c r="M102" s="3">
        <v>-2.4201547115811615E-3</v>
      </c>
      <c r="N102" s="3">
        <v>5.916551354477863E-4</v>
      </c>
      <c r="O102" s="3">
        <v>-2.4201547115811615E-3</v>
      </c>
      <c r="P102" s="3">
        <v>5.916551354477863E-4</v>
      </c>
    </row>
    <row r="107" spans="1:16" x14ac:dyDescent="0.25">
      <c r="A107" t="s">
        <v>42</v>
      </c>
    </row>
    <row r="109" spans="1:16" x14ac:dyDescent="0.25">
      <c r="A109" s="16"/>
      <c r="B109" s="17" t="s">
        <v>0</v>
      </c>
      <c r="C109" s="17" t="s">
        <v>2</v>
      </c>
      <c r="D109" s="16" t="s">
        <v>43</v>
      </c>
      <c r="E109" s="16" t="s">
        <v>44</v>
      </c>
      <c r="F109" s="16" t="s">
        <v>35</v>
      </c>
      <c r="G109" s="16" t="s">
        <v>45</v>
      </c>
      <c r="I109" t="s">
        <v>5</v>
      </c>
    </row>
    <row r="110" spans="1:16" ht="15.75" thickBot="1" x14ac:dyDescent="0.3">
      <c r="A110" s="16">
        <v>2002</v>
      </c>
      <c r="B110" s="16">
        <v>1752.828</v>
      </c>
      <c r="C110" s="16">
        <v>19960</v>
      </c>
      <c r="D110" s="16">
        <f>LN(B110)</f>
        <v>7.4689857625945617</v>
      </c>
      <c r="E110" s="16">
        <f>LN(C110)</f>
        <v>9.9014855498654555</v>
      </c>
      <c r="F110" s="16">
        <f>$J$127*B110^$J$126</f>
        <v>20761.172186822689</v>
      </c>
      <c r="G110" s="16">
        <f>ABS((C110-F110)/F110)</f>
        <v>3.8589930260835667E-2</v>
      </c>
    </row>
    <row r="111" spans="1:16" x14ac:dyDescent="0.25">
      <c r="A111" s="16">
        <v>2003</v>
      </c>
      <c r="B111" s="16">
        <v>2115.0039999999999</v>
      </c>
      <c r="C111" s="16">
        <v>24222</v>
      </c>
      <c r="D111" s="16">
        <f t="shared" ref="D111:E124" si="10">LN(B111)</f>
        <v>7.6568119827315453</v>
      </c>
      <c r="E111" s="16">
        <f t="shared" si="10"/>
        <v>10.095016590080995</v>
      </c>
      <c r="F111" s="16">
        <f t="shared" ref="F111:F124" si="11">$J$127*B111^$J$126</f>
        <v>23774.478530700533</v>
      </c>
      <c r="G111" s="16">
        <f t="shared" ref="G111:G124" si="12">ABS((C111-F111)/F111)</f>
        <v>1.8823608211703657E-2</v>
      </c>
      <c r="I111" s="5" t="s">
        <v>6</v>
      </c>
      <c r="J111" s="5"/>
    </row>
    <row r="112" spans="1:16" x14ac:dyDescent="0.25">
      <c r="A112" s="16">
        <v>2004</v>
      </c>
      <c r="B112" s="16">
        <v>2559.9899999999998</v>
      </c>
      <c r="C112" s="16">
        <v>27878</v>
      </c>
      <c r="D112" s="16">
        <f t="shared" si="10"/>
        <v>7.8477586312159788</v>
      </c>
      <c r="E112" s="16">
        <f t="shared" si="10"/>
        <v>10.235593126289832</v>
      </c>
      <c r="F112" s="16">
        <f t="shared" si="11"/>
        <v>27286.50914789518</v>
      </c>
      <c r="G112" s="16">
        <f t="shared" si="12"/>
        <v>2.1677043732449972E-2</v>
      </c>
      <c r="I112" s="2" t="s">
        <v>7</v>
      </c>
      <c r="J112" s="2">
        <v>0.98129657793220515</v>
      </c>
    </row>
    <row r="113" spans="1:17" x14ac:dyDescent="0.25">
      <c r="A113" s="16">
        <v>2005</v>
      </c>
      <c r="B113" s="16">
        <v>2747.0529999999999</v>
      </c>
      <c r="C113" s="16">
        <v>29052</v>
      </c>
      <c r="D113" s="16">
        <f t="shared" si="10"/>
        <v>7.9182839796841789</v>
      </c>
      <c r="E113" s="16">
        <f t="shared" si="10"/>
        <v>10.276842606726058</v>
      </c>
      <c r="F113" s="16">
        <f t="shared" si="11"/>
        <v>28711.013083161753</v>
      </c>
      <c r="G113" s="16">
        <f t="shared" si="12"/>
        <v>1.1876519851479094E-2</v>
      </c>
      <c r="I113" s="2" t="s">
        <v>8</v>
      </c>
      <c r="J113" s="2">
        <v>0.96294297386145633</v>
      </c>
    </row>
    <row r="114" spans="1:17" x14ac:dyDescent="0.25">
      <c r="A114" s="16">
        <v>2006</v>
      </c>
      <c r="B114" s="16">
        <v>3133.8850000000002</v>
      </c>
      <c r="C114" s="16">
        <v>30882</v>
      </c>
      <c r="D114" s="16">
        <f t="shared" si="10"/>
        <v>8.0500287279223564</v>
      </c>
      <c r="E114" s="16">
        <f t="shared" si="10"/>
        <v>10.337928768880809</v>
      </c>
      <c r="F114" s="16">
        <f t="shared" si="11"/>
        <v>31574.275038642547</v>
      </c>
      <c r="G114" s="16">
        <f t="shared" si="12"/>
        <v>2.1925286892424227E-2</v>
      </c>
      <c r="I114" s="2" t="s">
        <v>9</v>
      </c>
      <c r="J114" s="2">
        <v>0.96009243338926065</v>
      </c>
    </row>
    <row r="115" spans="1:17" x14ac:dyDescent="0.25">
      <c r="A115" s="16">
        <v>2007</v>
      </c>
      <c r="B115" s="16">
        <v>3646.09</v>
      </c>
      <c r="C115" s="16">
        <v>35571</v>
      </c>
      <c r="D115" s="16">
        <f t="shared" si="10"/>
        <v>8.2014106395197963</v>
      </c>
      <c r="E115" s="16">
        <f t="shared" si="10"/>
        <v>10.47928597812618</v>
      </c>
      <c r="F115" s="16">
        <f t="shared" si="11"/>
        <v>35218.589542298811</v>
      </c>
      <c r="G115" s="16">
        <f t="shared" si="12"/>
        <v>1.0006376242805853E-2</v>
      </c>
      <c r="I115" s="2" t="s">
        <v>10</v>
      </c>
      <c r="J115" s="2">
        <v>3.4828069114374749E-2</v>
      </c>
    </row>
    <row r="116" spans="1:17" ht="15.75" thickBot="1" x14ac:dyDescent="0.3">
      <c r="A116" s="16">
        <v>2008</v>
      </c>
      <c r="B116" s="16">
        <v>3999.4929999999999</v>
      </c>
      <c r="C116" s="16">
        <v>38132</v>
      </c>
      <c r="D116" s="16">
        <f t="shared" si="10"/>
        <v>8.2939228820685678</v>
      </c>
      <c r="E116" s="16">
        <f t="shared" si="10"/>
        <v>10.548809103613468</v>
      </c>
      <c r="F116" s="16">
        <f t="shared" si="11"/>
        <v>37649.787885093145</v>
      </c>
      <c r="G116" s="16">
        <f t="shared" si="12"/>
        <v>1.2807830853617631E-2</v>
      </c>
      <c r="I116" s="3" t="s">
        <v>11</v>
      </c>
      <c r="J116" s="3">
        <v>15</v>
      </c>
    </row>
    <row r="117" spans="1:17" x14ac:dyDescent="0.25">
      <c r="A117" s="16">
        <v>2009</v>
      </c>
      <c r="B117" s="16">
        <v>3057.2759999999998</v>
      </c>
      <c r="C117" s="16">
        <v>33969</v>
      </c>
      <c r="D117" s="16">
        <f t="shared" si="10"/>
        <v>8.0252796024081636</v>
      </c>
      <c r="E117" s="16">
        <f t="shared" si="10"/>
        <v>10.43320362298215</v>
      </c>
      <c r="F117" s="16">
        <f t="shared" si="11"/>
        <v>31015.426006365222</v>
      </c>
      <c r="G117" s="16">
        <f t="shared" si="12"/>
        <v>9.5229193145005428E-2</v>
      </c>
    </row>
    <row r="118" spans="1:17" ht="15.75" thickBot="1" x14ac:dyDescent="0.3">
      <c r="A118" s="16">
        <v>2010</v>
      </c>
      <c r="B118" s="16">
        <v>3352.2269999999999</v>
      </c>
      <c r="C118" s="16">
        <v>33681</v>
      </c>
      <c r="D118" s="16">
        <f t="shared" si="10"/>
        <v>8.1173801800727485</v>
      </c>
      <c r="E118" s="16">
        <f t="shared" si="10"/>
        <v>10.424689159126888</v>
      </c>
      <c r="F118" s="16">
        <f t="shared" si="11"/>
        <v>33146.625530391473</v>
      </c>
      <c r="G118" s="16">
        <f t="shared" si="12"/>
        <v>1.6121534577285091E-2</v>
      </c>
      <c r="I118" t="s">
        <v>12</v>
      </c>
    </row>
    <row r="119" spans="1:17" x14ac:dyDescent="0.25">
      <c r="A119" s="16">
        <v>2011</v>
      </c>
      <c r="B119" s="16">
        <v>3876.627</v>
      </c>
      <c r="C119" s="16">
        <v>36315</v>
      </c>
      <c r="D119" s="16">
        <f t="shared" si="10"/>
        <v>8.2627207246340397</v>
      </c>
      <c r="E119" s="16">
        <f t="shared" si="10"/>
        <v>10.499986158040269</v>
      </c>
      <c r="F119" s="16">
        <f t="shared" si="11"/>
        <v>36811.601267198523</v>
      </c>
      <c r="G119" s="16">
        <f t="shared" si="12"/>
        <v>1.3490346795672428E-2</v>
      </c>
      <c r="I119" s="4"/>
      <c r="J119" s="4" t="s">
        <v>17</v>
      </c>
      <c r="K119" s="4" t="s">
        <v>18</v>
      </c>
      <c r="L119" s="4" t="s">
        <v>19</v>
      </c>
      <c r="M119" s="4" t="s">
        <v>20</v>
      </c>
      <c r="N119" s="4" t="s">
        <v>21</v>
      </c>
    </row>
    <row r="120" spans="1:17" x14ac:dyDescent="0.25">
      <c r="A120" s="16">
        <v>2012</v>
      </c>
      <c r="B120" s="16">
        <v>3588.1089999999999</v>
      </c>
      <c r="C120" s="16">
        <v>34151</v>
      </c>
      <c r="D120" s="16">
        <f t="shared" si="10"/>
        <v>8.1853806017585011</v>
      </c>
      <c r="E120" s="16">
        <f t="shared" si="10"/>
        <v>10.438547147147077</v>
      </c>
      <c r="F120" s="16">
        <f t="shared" si="11"/>
        <v>34813.575050624524</v>
      </c>
      <c r="G120" s="16">
        <f t="shared" si="12"/>
        <v>1.903208876597803E-2</v>
      </c>
      <c r="I120" s="2" t="s">
        <v>13</v>
      </c>
      <c r="J120" s="2">
        <v>1</v>
      </c>
      <c r="K120" s="2">
        <v>0.40976244487931679</v>
      </c>
      <c r="L120" s="2">
        <v>0.40976244487931679</v>
      </c>
      <c r="M120" s="2">
        <v>337.81066546995453</v>
      </c>
      <c r="N120" s="2">
        <v>1.0999552244082344E-10</v>
      </c>
    </row>
    <row r="121" spans="1:17" x14ac:dyDescent="0.25">
      <c r="A121" s="16">
        <v>2013</v>
      </c>
      <c r="B121" s="16">
        <v>3748.54</v>
      </c>
      <c r="C121" s="16">
        <v>35561</v>
      </c>
      <c r="D121" s="16">
        <f t="shared" si="10"/>
        <v>8.2291217098212233</v>
      </c>
      <c r="E121" s="16">
        <f t="shared" si="10"/>
        <v>10.479004810717253</v>
      </c>
      <c r="F121" s="16">
        <f t="shared" si="11"/>
        <v>35929.881191560031</v>
      </c>
      <c r="G121" s="16">
        <f t="shared" si="12"/>
        <v>1.0266696669363924E-2</v>
      </c>
      <c r="I121" s="2" t="s">
        <v>14</v>
      </c>
      <c r="J121" s="2">
        <v>13</v>
      </c>
      <c r="K121" s="2">
        <v>1.5768927177063637E-2</v>
      </c>
      <c r="L121" s="2">
        <v>1.2129943982356643E-3</v>
      </c>
      <c r="M121" s="2"/>
      <c r="N121" s="2"/>
    </row>
    <row r="122" spans="1:17" ht="15.75" thickBot="1" x14ac:dyDescent="0.3">
      <c r="A122" s="16">
        <v>2014</v>
      </c>
      <c r="B122" s="16">
        <v>3837.8809999999999</v>
      </c>
      <c r="C122" s="16">
        <v>36658</v>
      </c>
      <c r="D122" s="16">
        <f t="shared" si="10"/>
        <v>8.2526756703548045</v>
      </c>
      <c r="E122" s="16">
        <f t="shared" si="10"/>
        <v>10.509386964531792</v>
      </c>
      <c r="F122" s="16">
        <f t="shared" si="11"/>
        <v>36545.750852150013</v>
      </c>
      <c r="G122" s="16">
        <f t="shared" si="12"/>
        <v>3.0714691922490139E-3</v>
      </c>
      <c r="I122" s="3" t="s">
        <v>15</v>
      </c>
      <c r="J122" s="3">
        <v>14</v>
      </c>
      <c r="K122" s="3">
        <v>0.42553137205638042</v>
      </c>
      <c r="L122" s="3"/>
      <c r="M122" s="3"/>
      <c r="N122" s="3"/>
    </row>
    <row r="123" spans="1:17" ht="15.75" thickBot="1" x14ac:dyDescent="0.3">
      <c r="A123" s="16">
        <v>2015</v>
      </c>
      <c r="B123" s="16">
        <v>3360.9630000000002</v>
      </c>
      <c r="C123" s="16">
        <v>32159</v>
      </c>
      <c r="D123" s="16">
        <f t="shared" si="10"/>
        <v>8.1199828190361263</v>
      </c>
      <c r="E123" s="16">
        <f t="shared" si="10"/>
        <v>10.378447628282094</v>
      </c>
      <c r="F123" s="16">
        <f t="shared" si="11"/>
        <v>33208.932181994707</v>
      </c>
      <c r="G123" s="16">
        <f t="shared" si="12"/>
        <v>3.161595730452188E-2</v>
      </c>
    </row>
    <row r="124" spans="1:17" x14ac:dyDescent="0.25">
      <c r="A124" s="16">
        <v>2016</v>
      </c>
      <c r="B124" s="16">
        <v>3415.2840000000001</v>
      </c>
      <c r="C124" s="16">
        <v>32026</v>
      </c>
      <c r="D124" s="16">
        <f t="shared" si="10"/>
        <v>8.1360159310653817</v>
      </c>
      <c r="E124" s="16">
        <f t="shared" si="10"/>
        <v>10.374303351882421</v>
      </c>
      <c r="F124" s="16">
        <f t="shared" si="11"/>
        <v>33595.353088197931</v>
      </c>
      <c r="G124" s="16">
        <f t="shared" si="12"/>
        <v>4.6713397655857532E-2</v>
      </c>
      <c r="I124" s="4"/>
      <c r="J124" s="4" t="s">
        <v>22</v>
      </c>
      <c r="K124" s="4" t="s">
        <v>10</v>
      </c>
      <c r="L124" s="4" t="s">
        <v>23</v>
      </c>
      <c r="M124" s="4" t="s">
        <v>24</v>
      </c>
      <c r="N124" s="4" t="s">
        <v>25</v>
      </c>
      <c r="O124" s="4" t="s">
        <v>26</v>
      </c>
      <c r="P124" s="4" t="s">
        <v>27</v>
      </c>
      <c r="Q124" s="4" t="s">
        <v>28</v>
      </c>
    </row>
    <row r="125" spans="1:17" x14ac:dyDescent="0.25">
      <c r="A125" s="16" t="s">
        <v>48</v>
      </c>
      <c r="B125" s="16">
        <f>AVERAGE(B110:B124)</f>
        <v>3212.75</v>
      </c>
      <c r="C125" s="16">
        <f t="shared" ref="C125:E125" si="13">AVERAGE(C110:C124)</f>
        <v>32014.466666666667</v>
      </c>
      <c r="D125" s="16">
        <f t="shared" si="13"/>
        <v>8.0510506563258648</v>
      </c>
      <c r="E125" s="16">
        <f t="shared" si="13"/>
        <v>10.360835371086182</v>
      </c>
      <c r="F125" s="16"/>
      <c r="G125" s="16">
        <f>SUM(G110:G124)/15*100</f>
        <v>2.474981867674996</v>
      </c>
      <c r="I125" s="2" t="s">
        <v>16</v>
      </c>
      <c r="J125" s="2">
        <v>4.5515078211001203</v>
      </c>
      <c r="K125" s="2">
        <v>0.31620219764448748</v>
      </c>
      <c r="L125" s="2">
        <v>14.394295343315331</v>
      </c>
      <c r="M125" s="2">
        <v>2.2930427277403632E-9</v>
      </c>
      <c r="N125" s="2">
        <v>3.8683945042043164</v>
      </c>
      <c r="O125" s="2">
        <v>5.2346211379959238</v>
      </c>
      <c r="P125" s="2">
        <v>3.8683945042043164</v>
      </c>
      <c r="Q125" s="2">
        <v>5.2346211379959238</v>
      </c>
    </row>
    <row r="126" spans="1:17" ht="15.75" thickBot="1" x14ac:dyDescent="0.3">
      <c r="A126" t="s">
        <v>49</v>
      </c>
      <c r="B126">
        <f>J127*J126*(B125^(J126-1))*B125/C125</f>
        <v>0.72451747747791462</v>
      </c>
      <c r="I126" s="3" t="s">
        <v>43</v>
      </c>
      <c r="J126" s="3">
        <v>0.72156142073476603</v>
      </c>
      <c r="K126" s="3">
        <v>3.9258764364517848E-2</v>
      </c>
      <c r="L126" s="3">
        <v>18.379626369160889</v>
      </c>
      <c r="M126" s="3">
        <v>1.0999552244082384E-10</v>
      </c>
      <c r="N126" s="3">
        <v>0.6367480167102032</v>
      </c>
      <c r="O126" s="3">
        <v>0.80637482475932887</v>
      </c>
      <c r="P126" s="3">
        <v>0.6367480167102032</v>
      </c>
      <c r="Q126" s="3">
        <v>0.80637482475932887</v>
      </c>
    </row>
    <row r="127" spans="1:17" x14ac:dyDescent="0.25">
      <c r="I127" s="2" t="s">
        <v>46</v>
      </c>
      <c r="J127">
        <f>EXP(J125)</f>
        <v>94.775204685572604</v>
      </c>
      <c r="K127" t="s">
        <v>47</v>
      </c>
    </row>
    <row r="133" spans="1:11" x14ac:dyDescent="0.25">
      <c r="A133" t="s">
        <v>50</v>
      </c>
    </row>
    <row r="135" spans="1:11" x14ac:dyDescent="0.25">
      <c r="A135" s="16"/>
      <c r="B135" s="17" t="s">
        <v>0</v>
      </c>
      <c r="C135" s="17" t="s">
        <v>2</v>
      </c>
      <c r="D135" s="16" t="s">
        <v>51</v>
      </c>
      <c r="E135" s="16" t="s">
        <v>35</v>
      </c>
      <c r="F135" s="16" t="s">
        <v>45</v>
      </c>
      <c r="J135" t="s">
        <v>5</v>
      </c>
    </row>
    <row r="136" spans="1:11" ht="15.75" thickBot="1" x14ac:dyDescent="0.3">
      <c r="A136" s="16">
        <v>2002</v>
      </c>
      <c r="B136" s="16">
        <v>1752.828</v>
      </c>
      <c r="C136" s="16">
        <v>19960</v>
      </c>
      <c r="D136" s="16">
        <f>LN(C136)</f>
        <v>9.9014855498654555</v>
      </c>
      <c r="E136" s="16">
        <f>$K$153*EXP($K$152*B136)</f>
        <v>21803.598759115102</v>
      </c>
      <c r="F136" s="16">
        <f>ABS((C136-E136)/E136)</f>
        <v>8.4554792054425273E-2</v>
      </c>
    </row>
    <row r="137" spans="1:11" x14ac:dyDescent="0.25">
      <c r="A137" s="16">
        <v>2003</v>
      </c>
      <c r="B137" s="16">
        <v>2115.0039999999999</v>
      </c>
      <c r="C137" s="16">
        <v>24222</v>
      </c>
      <c r="D137" s="16">
        <f t="shared" ref="D137:D150" si="14">LN(C137)</f>
        <v>10.095016590080995</v>
      </c>
      <c r="E137" s="16">
        <f t="shared" ref="E137:E150" si="15">$K$153*EXP($K$152*B137)</f>
        <v>23905.620593026746</v>
      </c>
      <c r="F137" s="16">
        <f t="shared" ref="F137:F150" si="16">ABS((C137-E137)/E137)</f>
        <v>1.3234519712303206E-2</v>
      </c>
      <c r="J137" s="5" t="s">
        <v>6</v>
      </c>
      <c r="K137" s="5"/>
    </row>
    <row r="138" spans="1:11" x14ac:dyDescent="0.25">
      <c r="A138" s="16">
        <v>2004</v>
      </c>
      <c r="B138" s="16">
        <v>2559.9899999999998</v>
      </c>
      <c r="C138" s="16">
        <v>27878</v>
      </c>
      <c r="D138" s="16">
        <f t="shared" si="14"/>
        <v>10.235593126289832</v>
      </c>
      <c r="E138" s="16">
        <f t="shared" si="15"/>
        <v>26767.712247162162</v>
      </c>
      <c r="F138" s="16">
        <f t="shared" si="16"/>
        <v>4.1478619561727666E-2</v>
      </c>
      <c r="J138" s="6" t="s">
        <v>7</v>
      </c>
      <c r="K138" s="6">
        <v>0.96676358963780906</v>
      </c>
    </row>
    <row r="139" spans="1:11" x14ac:dyDescent="0.25">
      <c r="A139" s="16">
        <v>2005</v>
      </c>
      <c r="B139" s="16">
        <v>2747.0529999999999</v>
      </c>
      <c r="C139" s="16">
        <v>29052</v>
      </c>
      <c r="D139" s="16">
        <f t="shared" si="14"/>
        <v>10.276842606726058</v>
      </c>
      <c r="E139" s="16">
        <f t="shared" si="15"/>
        <v>28070.917718036522</v>
      </c>
      <c r="F139" s="16">
        <f t="shared" si="16"/>
        <v>3.4950132083964566E-2</v>
      </c>
      <c r="J139" s="6" t="s">
        <v>8</v>
      </c>
      <c r="K139" s="6">
        <v>0.93463183824938201</v>
      </c>
    </row>
    <row r="140" spans="1:11" x14ac:dyDescent="0.25">
      <c r="A140" s="16">
        <v>2006</v>
      </c>
      <c r="B140" s="16">
        <v>3133.8850000000002</v>
      </c>
      <c r="C140" s="16">
        <v>30882</v>
      </c>
      <c r="D140" s="16">
        <f t="shared" si="14"/>
        <v>10.337928768880809</v>
      </c>
      <c r="E140" s="16">
        <f t="shared" si="15"/>
        <v>30970.600873037594</v>
      </c>
      <c r="F140" s="16">
        <f t="shared" si="16"/>
        <v>2.8608057493236592E-3</v>
      </c>
      <c r="J140" s="2" t="s">
        <v>9</v>
      </c>
      <c r="K140" s="2">
        <v>0.92960351811471909</v>
      </c>
    </row>
    <row r="141" spans="1:11" x14ac:dyDescent="0.25">
      <c r="A141" s="16">
        <v>2007</v>
      </c>
      <c r="B141" s="16">
        <v>3646.09</v>
      </c>
      <c r="C141" s="16">
        <v>35571</v>
      </c>
      <c r="D141" s="16">
        <f t="shared" si="14"/>
        <v>10.47928597812618</v>
      </c>
      <c r="E141" s="16">
        <f t="shared" si="15"/>
        <v>35276.016901651557</v>
      </c>
      <c r="F141" s="16">
        <f t="shared" si="16"/>
        <v>8.3621430154897109E-3</v>
      </c>
      <c r="J141" s="2" t="s">
        <v>10</v>
      </c>
      <c r="K141" s="2">
        <v>4.6256977484935582E-2</v>
      </c>
    </row>
    <row r="142" spans="1:11" ht="15.75" thickBot="1" x14ac:dyDescent="0.3">
      <c r="A142" s="16">
        <v>2008</v>
      </c>
      <c r="B142" s="16">
        <v>3999.4929999999999</v>
      </c>
      <c r="C142" s="16">
        <v>38132</v>
      </c>
      <c r="D142" s="16">
        <f t="shared" si="14"/>
        <v>10.548809103613468</v>
      </c>
      <c r="E142" s="16">
        <f t="shared" si="15"/>
        <v>38590.743342203299</v>
      </c>
      <c r="F142" s="16">
        <f t="shared" si="16"/>
        <v>1.1887393257377655E-2</v>
      </c>
      <c r="J142" s="3" t="s">
        <v>11</v>
      </c>
      <c r="K142" s="3">
        <v>15</v>
      </c>
    </row>
    <row r="143" spans="1:11" x14ac:dyDescent="0.25">
      <c r="A143" s="16">
        <v>2009</v>
      </c>
      <c r="B143" s="16">
        <v>3057.2759999999998</v>
      </c>
      <c r="C143" s="16">
        <v>33969</v>
      </c>
      <c r="D143" s="16">
        <f t="shared" si="14"/>
        <v>10.43320362298215</v>
      </c>
      <c r="E143" s="16">
        <f t="shared" si="15"/>
        <v>30373.484539644669</v>
      </c>
      <c r="F143" s="16">
        <f t="shared" si="16"/>
        <v>0.11837678537219931</v>
      </c>
    </row>
    <row r="144" spans="1:11" ht="15.75" thickBot="1" x14ac:dyDescent="0.3">
      <c r="A144" s="16">
        <v>2010</v>
      </c>
      <c r="B144" s="16">
        <v>3352.2269999999999</v>
      </c>
      <c r="C144" s="16">
        <v>33681</v>
      </c>
      <c r="D144" s="16">
        <f t="shared" si="14"/>
        <v>10.424689159126888</v>
      </c>
      <c r="E144" s="16">
        <f t="shared" si="15"/>
        <v>32737.621194004383</v>
      </c>
      <c r="F144" s="16">
        <f t="shared" si="16"/>
        <v>2.8816351695351301E-2</v>
      </c>
      <c r="J144" t="s">
        <v>12</v>
      </c>
    </row>
    <row r="145" spans="1:18" x14ac:dyDescent="0.25">
      <c r="A145" s="16">
        <v>2011</v>
      </c>
      <c r="B145" s="16">
        <v>3876.627</v>
      </c>
      <c r="C145" s="16">
        <v>36315</v>
      </c>
      <c r="D145" s="16">
        <f t="shared" si="14"/>
        <v>10.499986158040269</v>
      </c>
      <c r="E145" s="16">
        <f t="shared" si="15"/>
        <v>37404.421360503664</v>
      </c>
      <c r="F145" s="16">
        <f t="shared" si="16"/>
        <v>2.9125470221924441E-2</v>
      </c>
      <c r="J145" s="4"/>
      <c r="K145" s="4" t="s">
        <v>17</v>
      </c>
      <c r="L145" s="4" t="s">
        <v>18</v>
      </c>
      <c r="M145" s="4" t="s">
        <v>19</v>
      </c>
      <c r="N145" s="7" t="s">
        <v>20</v>
      </c>
      <c r="O145" s="4" t="s">
        <v>21</v>
      </c>
    </row>
    <row r="146" spans="1:18" x14ac:dyDescent="0.25">
      <c r="A146" s="16">
        <v>2012</v>
      </c>
      <c r="B146" s="16">
        <v>3588.1089999999999</v>
      </c>
      <c r="C146" s="16">
        <v>34151</v>
      </c>
      <c r="D146" s="16">
        <f t="shared" si="14"/>
        <v>10.438547147147077</v>
      </c>
      <c r="E146" s="16">
        <f t="shared" si="15"/>
        <v>34760.052443398024</v>
      </c>
      <c r="F146" s="16">
        <f t="shared" si="16"/>
        <v>1.7521620382759284E-2</v>
      </c>
      <c r="J146" s="2" t="s">
        <v>13</v>
      </c>
      <c r="K146" s="2">
        <v>1</v>
      </c>
      <c r="L146" s="2">
        <v>0.39771516849783656</v>
      </c>
      <c r="M146" s="2">
        <v>0.39771516849783656</v>
      </c>
      <c r="N146" s="6">
        <v>185.87357471662565</v>
      </c>
      <c r="O146" s="2">
        <v>4.4584118253332101E-9</v>
      </c>
    </row>
    <row r="147" spans="1:18" x14ac:dyDescent="0.25">
      <c r="A147" s="16">
        <v>2013</v>
      </c>
      <c r="B147" s="16">
        <v>3748.54</v>
      </c>
      <c r="C147" s="16">
        <v>35561</v>
      </c>
      <c r="D147" s="16">
        <f t="shared" si="14"/>
        <v>10.479004810717253</v>
      </c>
      <c r="E147" s="16">
        <f t="shared" si="15"/>
        <v>36206.497736476907</v>
      </c>
      <c r="F147" s="16">
        <f t="shared" si="16"/>
        <v>1.782822909785579E-2</v>
      </c>
      <c r="J147" s="2" t="s">
        <v>14</v>
      </c>
      <c r="K147" s="2">
        <v>13</v>
      </c>
      <c r="L147" s="2">
        <v>2.7816203558543886E-2</v>
      </c>
      <c r="M147" s="2">
        <v>2.1397079660418375E-3</v>
      </c>
      <c r="N147" s="2"/>
      <c r="O147" s="2"/>
    </row>
    <row r="148" spans="1:18" ht="15.75" thickBot="1" x14ac:dyDescent="0.3">
      <c r="A148" s="16">
        <v>2014</v>
      </c>
      <c r="B148" s="16">
        <v>3837.8809999999999</v>
      </c>
      <c r="C148" s="16">
        <v>36658</v>
      </c>
      <c r="D148" s="16">
        <f t="shared" si="14"/>
        <v>10.509386964531792</v>
      </c>
      <c r="E148" s="16">
        <f t="shared" si="15"/>
        <v>37037.930096543365</v>
      </c>
      <c r="F148" s="16">
        <f t="shared" si="16"/>
        <v>1.0257865262800488E-2</v>
      </c>
      <c r="J148" s="3" t="s">
        <v>15</v>
      </c>
      <c r="K148" s="3">
        <v>14</v>
      </c>
      <c r="L148" s="3">
        <v>0.42553137205638042</v>
      </c>
      <c r="M148" s="3"/>
      <c r="N148" s="3"/>
      <c r="O148" s="3"/>
    </row>
    <row r="149" spans="1:18" ht="15.75" thickBot="1" x14ac:dyDescent="0.3">
      <c r="A149" s="16">
        <v>2015</v>
      </c>
      <c r="B149" s="16">
        <v>3360.9630000000002</v>
      </c>
      <c r="C149" s="16">
        <v>32159</v>
      </c>
      <c r="D149" s="16">
        <f t="shared" si="14"/>
        <v>10.378447628282094</v>
      </c>
      <c r="E149" s="16">
        <f t="shared" si="15"/>
        <v>32810.381092687952</v>
      </c>
      <c r="F149" s="16">
        <f t="shared" si="16"/>
        <v>1.985289627840128E-2</v>
      </c>
    </row>
    <row r="150" spans="1:18" x14ac:dyDescent="0.25">
      <c r="A150" s="16">
        <v>2016</v>
      </c>
      <c r="B150" s="16">
        <v>3415.2840000000001</v>
      </c>
      <c r="C150" s="16">
        <v>32026</v>
      </c>
      <c r="D150" s="16">
        <f t="shared" si="14"/>
        <v>10.374303351882421</v>
      </c>
      <c r="E150" s="16">
        <f t="shared" si="15"/>
        <v>33266.449767474929</v>
      </c>
      <c r="F150" s="16">
        <f t="shared" si="16"/>
        <v>3.7288312282957654E-2</v>
      </c>
      <c r="J150" s="4"/>
      <c r="K150" s="4" t="s">
        <v>22</v>
      </c>
      <c r="L150" s="4" t="s">
        <v>10</v>
      </c>
      <c r="M150" s="4" t="s">
        <v>23</v>
      </c>
      <c r="N150" s="4" t="s">
        <v>24</v>
      </c>
      <c r="O150" s="4" t="s">
        <v>25</v>
      </c>
      <c r="P150" s="4" t="s">
        <v>26</v>
      </c>
      <c r="Q150" s="4" t="s">
        <v>27</v>
      </c>
      <c r="R150" s="4" t="s">
        <v>28</v>
      </c>
    </row>
    <row r="151" spans="1:18" x14ac:dyDescent="0.25">
      <c r="A151" s="16" t="s">
        <v>30</v>
      </c>
      <c r="B151" s="16">
        <f>AVERAGE(B136:B150)</f>
        <v>3212.75</v>
      </c>
      <c r="C151" s="16">
        <f t="shared" ref="C151:D151" si="17">AVERAGE(C136:C150)</f>
        <v>32014.466666666667</v>
      </c>
      <c r="D151" s="16">
        <f t="shared" si="17"/>
        <v>10.360835371086182</v>
      </c>
      <c r="E151" s="16"/>
      <c r="F151" s="16">
        <f>SUM(F136:F150)/15*100</f>
        <v>3.1759729068590752</v>
      </c>
      <c r="J151" s="2" t="s">
        <v>16</v>
      </c>
      <c r="K151" s="6">
        <v>9.5443900464577407</v>
      </c>
      <c r="L151" s="2">
        <v>6.106442637680095E-2</v>
      </c>
      <c r="M151" s="6">
        <v>156.30033085979761</v>
      </c>
      <c r="N151" s="2">
        <v>1.1333817354596075E-22</v>
      </c>
      <c r="O151" s="2">
        <v>9.4124683736884194</v>
      </c>
      <c r="P151" s="2">
        <v>9.676311719227062</v>
      </c>
      <c r="Q151" s="2">
        <v>9.4124683736884194</v>
      </c>
      <c r="R151" s="2">
        <v>9.676311719227062</v>
      </c>
    </row>
    <row r="152" spans="1:18" ht="15.75" thickBot="1" x14ac:dyDescent="0.3">
      <c r="A152" s="16" t="s">
        <v>32</v>
      </c>
      <c r="B152" s="16">
        <f>(K153*K152*(EXP(K152*B151))*(B151/C151))</f>
        <v>0.80581336224135336</v>
      </c>
      <c r="C152" s="16"/>
      <c r="D152" s="16"/>
      <c r="E152" s="16"/>
      <c r="F152" s="16"/>
      <c r="J152" s="3" t="s">
        <v>0</v>
      </c>
      <c r="K152" s="8">
        <v>2.5412662816230388E-4</v>
      </c>
      <c r="L152" s="3">
        <v>1.8639804303644972E-5</v>
      </c>
      <c r="M152" s="8">
        <v>13.63354593334491</v>
      </c>
      <c r="N152" s="3">
        <v>4.4584118253332101E-9</v>
      </c>
      <c r="O152" s="3">
        <v>2.1385777918210902E-4</v>
      </c>
      <c r="P152" s="3">
        <v>2.9439547714249877E-4</v>
      </c>
      <c r="Q152" s="3">
        <v>2.1385777918210902E-4</v>
      </c>
      <c r="R152" s="3">
        <v>2.9439547714249877E-4</v>
      </c>
    </row>
    <row r="153" spans="1:18" x14ac:dyDescent="0.25">
      <c r="J153" s="2" t="s">
        <v>52</v>
      </c>
      <c r="K153" s="1">
        <f>EXP(K151)</f>
        <v>13966.125178541872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3"/>
  <sheetViews>
    <sheetView topLeftCell="A105" workbookViewId="0">
      <selection activeCell="F115" sqref="F115"/>
    </sheetView>
  </sheetViews>
  <sheetFormatPr defaultRowHeight="15" x14ac:dyDescent="0.25"/>
  <sheetData>
    <row r="1" spans="1:7" x14ac:dyDescent="0.25">
      <c r="A1" s="16"/>
      <c r="B1" s="17" t="s">
        <v>0</v>
      </c>
      <c r="C1" s="17" t="s">
        <v>1</v>
      </c>
      <c r="D1" s="17" t="s">
        <v>2</v>
      </c>
      <c r="F1" t="s">
        <v>0</v>
      </c>
      <c r="G1" t="s">
        <v>3</v>
      </c>
    </row>
    <row r="2" spans="1:7" x14ac:dyDescent="0.25">
      <c r="A2" s="16">
        <v>2002</v>
      </c>
      <c r="B2" s="16">
        <v>1752.828</v>
      </c>
      <c r="C2" s="16">
        <v>2597.011</v>
      </c>
      <c r="D2" s="16">
        <v>19960</v>
      </c>
      <c r="F2" t="s">
        <v>1</v>
      </c>
      <c r="G2" t="s">
        <v>4</v>
      </c>
    </row>
    <row r="3" spans="1:7" x14ac:dyDescent="0.25">
      <c r="A3" s="16">
        <v>2003</v>
      </c>
      <c r="B3" s="16">
        <v>2115.0039999999999</v>
      </c>
      <c r="C3" s="16">
        <v>3084.7429999999999</v>
      </c>
      <c r="D3" s="16">
        <v>24222</v>
      </c>
    </row>
    <row r="4" spans="1:7" x14ac:dyDescent="0.25">
      <c r="A4" s="16">
        <v>2004</v>
      </c>
      <c r="B4" s="16">
        <v>2559.9899999999998</v>
      </c>
      <c r="C4" s="16">
        <v>3736.0320000000002</v>
      </c>
      <c r="D4" s="16">
        <v>27878</v>
      </c>
    </row>
    <row r="5" spans="1:7" x14ac:dyDescent="0.25">
      <c r="A5" s="16">
        <v>2005</v>
      </c>
      <c r="B5" s="16">
        <v>2747.0529999999999</v>
      </c>
      <c r="C5" s="16">
        <v>4049.904</v>
      </c>
      <c r="D5" s="16">
        <v>29052</v>
      </c>
    </row>
    <row r="6" spans="1:7" x14ac:dyDescent="0.25">
      <c r="A6" s="16">
        <v>2006</v>
      </c>
      <c r="B6" s="16">
        <v>3133.8850000000002</v>
      </c>
      <c r="C6" s="16">
        <v>4601.9369999999999</v>
      </c>
      <c r="D6" s="16">
        <v>30882</v>
      </c>
    </row>
    <row r="7" spans="1:7" x14ac:dyDescent="0.25">
      <c r="A7" s="16">
        <v>2007</v>
      </c>
      <c r="B7" s="16">
        <v>3646.09</v>
      </c>
      <c r="C7" s="16">
        <v>5352.1049999999996</v>
      </c>
      <c r="D7" s="16">
        <v>35571</v>
      </c>
    </row>
    <row r="8" spans="1:7" x14ac:dyDescent="0.25">
      <c r="A8" s="16">
        <v>2008</v>
      </c>
      <c r="B8" s="16">
        <v>3999.4929999999999</v>
      </c>
      <c r="C8" s="16">
        <v>5952.4250000000002</v>
      </c>
      <c r="D8" s="16">
        <v>38132</v>
      </c>
    </row>
    <row r="9" spans="1:7" x14ac:dyDescent="0.25">
      <c r="A9" s="16">
        <v>2009</v>
      </c>
      <c r="B9" s="16">
        <v>3057.2759999999998</v>
      </c>
      <c r="C9" s="16">
        <v>4593.8890000000001</v>
      </c>
      <c r="D9" s="16">
        <v>33969</v>
      </c>
    </row>
    <row r="10" spans="1:7" x14ac:dyDescent="0.25">
      <c r="A10" s="16">
        <v>2010</v>
      </c>
      <c r="B10" s="16">
        <v>3352.2269999999999</v>
      </c>
      <c r="C10" s="16">
        <v>5171.1099999999997</v>
      </c>
      <c r="D10" s="16">
        <v>33681</v>
      </c>
    </row>
    <row r="11" spans="1:7" x14ac:dyDescent="0.25">
      <c r="A11" s="16">
        <v>2011</v>
      </c>
      <c r="B11" s="16">
        <v>3876.627</v>
      </c>
      <c r="C11" s="16">
        <v>6082.0940000000001</v>
      </c>
      <c r="D11" s="16">
        <v>36315</v>
      </c>
    </row>
    <row r="12" spans="1:7" x14ac:dyDescent="0.25">
      <c r="A12" s="16">
        <v>2012</v>
      </c>
      <c r="B12" s="16">
        <v>3588.1089999999999</v>
      </c>
      <c r="C12" s="16">
        <v>5794.3530000000001</v>
      </c>
      <c r="D12" s="16">
        <v>34151</v>
      </c>
    </row>
    <row r="13" spans="1:7" x14ac:dyDescent="0.25">
      <c r="A13" s="16">
        <v>2013</v>
      </c>
      <c r="B13" s="16">
        <v>3748.54</v>
      </c>
      <c r="C13" s="16">
        <v>6101.0569999999998</v>
      </c>
      <c r="D13" s="16">
        <v>35561</v>
      </c>
    </row>
    <row r="14" spans="1:7" x14ac:dyDescent="0.25">
      <c r="A14" s="16">
        <v>2014</v>
      </c>
      <c r="B14" s="16">
        <v>3837.8809999999999</v>
      </c>
      <c r="C14" s="16">
        <v>6129.9390000000003</v>
      </c>
      <c r="D14" s="16">
        <v>36658</v>
      </c>
    </row>
    <row r="15" spans="1:7" x14ac:dyDescent="0.25">
      <c r="A15" s="16">
        <v>2015</v>
      </c>
      <c r="B15" s="16">
        <v>3360.9630000000002</v>
      </c>
      <c r="C15" s="16">
        <v>5369.8789999999999</v>
      </c>
      <c r="D15" s="16">
        <v>32159</v>
      </c>
    </row>
    <row r="16" spans="1:7" x14ac:dyDescent="0.25">
      <c r="A16" s="16">
        <v>2016</v>
      </c>
      <c r="B16" s="16">
        <v>3415.2840000000001</v>
      </c>
      <c r="C16" s="16">
        <v>5357.9260000000004</v>
      </c>
      <c r="D16" s="16">
        <v>32026</v>
      </c>
    </row>
    <row r="17" spans="1:6" x14ac:dyDescent="0.25">
      <c r="A17" s="16">
        <v>2017</v>
      </c>
      <c r="B17" s="16"/>
      <c r="C17" s="16"/>
      <c r="D17" s="16"/>
    </row>
    <row r="19" spans="1:6" x14ac:dyDescent="0.25">
      <c r="A19" t="s">
        <v>5</v>
      </c>
    </row>
    <row r="20" spans="1:6" ht="15.75" thickBot="1" x14ac:dyDescent="0.3"/>
    <row r="21" spans="1:6" x14ac:dyDescent="0.25">
      <c r="A21" s="5" t="s">
        <v>6</v>
      </c>
      <c r="B21" s="5"/>
    </row>
    <row r="22" spans="1:6" x14ac:dyDescent="0.25">
      <c r="A22" s="2" t="s">
        <v>7</v>
      </c>
      <c r="B22" s="2">
        <v>0.94768025367051656</v>
      </c>
    </row>
    <row r="23" spans="1:6" x14ac:dyDescent="0.25">
      <c r="A23" s="2" t="s">
        <v>8</v>
      </c>
      <c r="B23" s="2">
        <v>0.89809786319701457</v>
      </c>
    </row>
    <row r="24" spans="1:6" x14ac:dyDescent="0.25">
      <c r="A24" s="2" t="s">
        <v>9</v>
      </c>
      <c r="B24" s="2">
        <v>0.89025923728909262</v>
      </c>
    </row>
    <row r="25" spans="1:6" x14ac:dyDescent="0.25">
      <c r="A25" s="2" t="s">
        <v>10</v>
      </c>
      <c r="B25" s="2">
        <v>1649.4644761540503</v>
      </c>
    </row>
    <row r="26" spans="1:6" ht="15.75" thickBot="1" x14ac:dyDescent="0.3">
      <c r="A26" s="3" t="s">
        <v>11</v>
      </c>
      <c r="B26" s="3">
        <v>15</v>
      </c>
    </row>
    <row r="28" spans="1:6" ht="15.75" thickBot="1" x14ac:dyDescent="0.3">
      <c r="A28" t="s">
        <v>12</v>
      </c>
    </row>
    <row r="29" spans="1:6" x14ac:dyDescent="0.25">
      <c r="A29" s="4"/>
      <c r="B29" s="4" t="s">
        <v>17</v>
      </c>
      <c r="C29" s="4" t="s">
        <v>18</v>
      </c>
      <c r="D29" s="4" t="s">
        <v>19</v>
      </c>
      <c r="E29" s="4" t="s">
        <v>20</v>
      </c>
      <c r="F29" s="4" t="s">
        <v>21</v>
      </c>
    </row>
    <row r="30" spans="1:6" x14ac:dyDescent="0.25">
      <c r="A30" s="2" t="s">
        <v>13</v>
      </c>
      <c r="B30" s="2">
        <v>1</v>
      </c>
      <c r="C30" s="2">
        <v>311723581.97810924</v>
      </c>
      <c r="D30" s="2">
        <v>311723581.97810924</v>
      </c>
      <c r="E30" s="2">
        <v>114.57337979216098</v>
      </c>
      <c r="F30" s="2">
        <v>8.1268277661145673E-8</v>
      </c>
    </row>
    <row r="31" spans="1:6" x14ac:dyDescent="0.25">
      <c r="A31" s="2" t="s">
        <v>14</v>
      </c>
      <c r="B31" s="2">
        <v>13</v>
      </c>
      <c r="C31" s="2">
        <v>35369529.755224019</v>
      </c>
      <c r="D31" s="2">
        <v>2720733.0580941555</v>
      </c>
      <c r="E31" s="2"/>
      <c r="F31" s="2"/>
    </row>
    <row r="32" spans="1:6" ht="15.75" thickBot="1" x14ac:dyDescent="0.3">
      <c r="A32" s="3" t="s">
        <v>15</v>
      </c>
      <c r="B32" s="3">
        <v>14</v>
      </c>
      <c r="C32" s="3">
        <v>347093111.73333323</v>
      </c>
      <c r="D32" s="3"/>
      <c r="E32" s="3"/>
      <c r="F32" s="3"/>
    </row>
    <row r="33" spans="1:9" ht="15.75" thickBot="1" x14ac:dyDescent="0.3"/>
    <row r="34" spans="1:9" x14ac:dyDescent="0.25">
      <c r="A34" s="4"/>
      <c r="B34" s="4" t="s">
        <v>22</v>
      </c>
      <c r="C34" s="4" t="s">
        <v>10</v>
      </c>
      <c r="D34" s="4" t="s">
        <v>23</v>
      </c>
      <c r="E34" s="4" t="s">
        <v>24</v>
      </c>
      <c r="F34" s="4" t="s">
        <v>25</v>
      </c>
      <c r="G34" s="4" t="s">
        <v>26</v>
      </c>
      <c r="H34" s="4" t="s">
        <v>27</v>
      </c>
      <c r="I34" s="4" t="s">
        <v>28</v>
      </c>
    </row>
    <row r="35" spans="1:9" x14ac:dyDescent="0.25">
      <c r="A35" s="2" t="s">
        <v>16</v>
      </c>
      <c r="B35" s="2">
        <v>11383.78737988112</v>
      </c>
      <c r="C35" s="2">
        <v>1973.8920256696472</v>
      </c>
      <c r="D35" s="2">
        <v>5.7671783622607951</v>
      </c>
      <c r="E35" s="2">
        <v>6.5208035598477037E-5</v>
      </c>
      <c r="F35" s="2">
        <v>7119.4529163825637</v>
      </c>
      <c r="G35" s="2">
        <v>15648.121843379675</v>
      </c>
      <c r="H35" s="2">
        <v>7119.4529163825637</v>
      </c>
      <c r="I35" s="2">
        <v>15648.121843379675</v>
      </c>
    </row>
    <row r="36" spans="1:9" ht="15.75" thickBot="1" x14ac:dyDescent="0.3">
      <c r="A36" s="3" t="s">
        <v>1</v>
      </c>
      <c r="B36" s="3">
        <v>4.1833414339071009</v>
      </c>
      <c r="C36" s="3">
        <v>0.39082420200774576</v>
      </c>
      <c r="D36" s="3">
        <v>10.703895542846119</v>
      </c>
      <c r="E36" s="3">
        <v>8.1268277661145514E-8</v>
      </c>
      <c r="F36" s="3">
        <v>3.3390170777024841</v>
      </c>
      <c r="G36" s="3">
        <v>5.0276657901117172</v>
      </c>
      <c r="H36" s="3">
        <v>3.3390170777024841</v>
      </c>
      <c r="I36" s="3">
        <v>5.0276657901117172</v>
      </c>
    </row>
    <row r="39" spans="1:9" x14ac:dyDescent="0.25">
      <c r="A39" s="16"/>
      <c r="B39" s="16" t="s">
        <v>37</v>
      </c>
      <c r="C39" s="16" t="s">
        <v>38</v>
      </c>
      <c r="D39" s="16" t="s">
        <v>29</v>
      </c>
      <c r="E39" s="16" t="s">
        <v>31</v>
      </c>
    </row>
    <row r="40" spans="1:9" x14ac:dyDescent="0.25">
      <c r="A40" s="16">
        <v>2002</v>
      </c>
      <c r="B40" s="16">
        <v>1752.828</v>
      </c>
      <c r="C40" s="16">
        <v>19960</v>
      </c>
      <c r="D40" s="20">
        <f>$B$35+$B$36*B40</f>
        <v>18716.465378793637</v>
      </c>
      <c r="E40" s="16">
        <f>ABS((C40-D40)/D40)</f>
        <v>6.6440676486668709E-2</v>
      </c>
    </row>
    <row r="41" spans="1:9" x14ac:dyDescent="0.25">
      <c r="A41" s="16">
        <v>2003</v>
      </c>
      <c r="B41" s="16">
        <v>2115.0039999999999</v>
      </c>
      <c r="C41" s="16">
        <v>24222</v>
      </c>
      <c r="D41" s="20">
        <f t="shared" ref="D41:D54" si="0">$B$35+$B$36*B41</f>
        <v>20231.571245960375</v>
      </c>
      <c r="E41" s="16">
        <f t="shared" ref="E41:E54" si="1">ABS((C41-D41)/D41)</f>
        <v>0.19723770860537546</v>
      </c>
    </row>
    <row r="42" spans="1:9" x14ac:dyDescent="0.25">
      <c r="A42" s="16">
        <v>2004</v>
      </c>
      <c r="B42" s="16">
        <v>2559.9899999999998</v>
      </c>
      <c r="C42" s="16">
        <v>27878</v>
      </c>
      <c r="D42" s="20">
        <f t="shared" si="0"/>
        <v>22093.099617268956</v>
      </c>
      <c r="E42" s="16">
        <f t="shared" si="1"/>
        <v>0.26184195440866553</v>
      </c>
    </row>
    <row r="43" spans="1:9" x14ac:dyDescent="0.25">
      <c r="A43" s="16">
        <v>2005</v>
      </c>
      <c r="B43" s="16">
        <v>2747.0529999999999</v>
      </c>
      <c r="C43" s="16">
        <v>29052</v>
      </c>
      <c r="D43" s="20">
        <f t="shared" si="0"/>
        <v>22875.64801591992</v>
      </c>
      <c r="E43" s="16">
        <f t="shared" si="1"/>
        <v>0.26999680969831991</v>
      </c>
    </row>
    <row r="44" spans="1:9" x14ac:dyDescent="0.25">
      <c r="A44" s="16">
        <v>2006</v>
      </c>
      <c r="B44" s="16">
        <v>3133.8850000000002</v>
      </c>
      <c r="C44" s="16">
        <v>30882</v>
      </c>
      <c r="D44" s="20">
        <f t="shared" si="0"/>
        <v>24493.898349481075</v>
      </c>
      <c r="E44" s="16">
        <f t="shared" si="1"/>
        <v>0.26080379527068065</v>
      </c>
    </row>
    <row r="45" spans="1:9" x14ac:dyDescent="0.25">
      <c r="A45" s="16">
        <v>2007</v>
      </c>
      <c r="B45" s="16">
        <v>3646.09</v>
      </c>
      <c r="C45" s="16">
        <v>35571</v>
      </c>
      <c r="D45" s="20">
        <f t="shared" si="0"/>
        <v>26636.626748635463</v>
      </c>
      <c r="E45" s="16">
        <f t="shared" si="1"/>
        <v>0.33541684296876018</v>
      </c>
    </row>
    <row r="46" spans="1:9" x14ac:dyDescent="0.25">
      <c r="A46" s="16">
        <v>2008</v>
      </c>
      <c r="B46" s="16">
        <v>3999.4929999999999</v>
      </c>
      <c r="C46" s="16">
        <v>38132</v>
      </c>
      <c r="D46" s="20">
        <f t="shared" si="0"/>
        <v>28115.032161402531</v>
      </c>
      <c r="E46" s="16">
        <f t="shared" si="1"/>
        <v>0.35628512822223174</v>
      </c>
    </row>
    <row r="47" spans="1:9" x14ac:dyDescent="0.25">
      <c r="A47" s="16">
        <v>2009</v>
      </c>
      <c r="B47" s="16">
        <v>3057.2759999999998</v>
      </c>
      <c r="C47" s="16">
        <v>33969</v>
      </c>
      <c r="D47" s="20">
        <f t="shared" si="0"/>
        <v>24173.416745570885</v>
      </c>
      <c r="E47" s="16">
        <f t="shared" si="1"/>
        <v>0.40522129567074489</v>
      </c>
    </row>
    <row r="48" spans="1:9" x14ac:dyDescent="0.25">
      <c r="A48" s="16">
        <v>2010</v>
      </c>
      <c r="B48" s="16">
        <v>3352.2269999999999</v>
      </c>
      <c r="C48" s="16">
        <v>33681</v>
      </c>
      <c r="D48" s="20">
        <f t="shared" si="0"/>
        <v>25407.29748484322</v>
      </c>
      <c r="E48" s="16">
        <f t="shared" si="1"/>
        <v>0.32564276149765536</v>
      </c>
    </row>
    <row r="49" spans="1:8" x14ac:dyDescent="0.25">
      <c r="A49" s="16">
        <v>2011</v>
      </c>
      <c r="B49" s="16">
        <v>3876.627</v>
      </c>
      <c r="C49" s="16">
        <v>36315</v>
      </c>
      <c r="D49" s="20">
        <f t="shared" si="0"/>
        <v>27601.041732784102</v>
      </c>
      <c r="E49" s="16">
        <f t="shared" si="1"/>
        <v>0.31571120943835934</v>
      </c>
    </row>
    <row r="50" spans="1:8" x14ac:dyDescent="0.25">
      <c r="A50" s="16">
        <v>2012</v>
      </c>
      <c r="B50" s="16">
        <v>3588.1089999999999</v>
      </c>
      <c r="C50" s="16">
        <v>34151</v>
      </c>
      <c r="D50" s="20">
        <f t="shared" si="0"/>
        <v>26394.072428956093</v>
      </c>
      <c r="E50" s="16">
        <f t="shared" si="1"/>
        <v>0.29388900071873825</v>
      </c>
    </row>
    <row r="51" spans="1:8" x14ac:dyDescent="0.25">
      <c r="A51" s="16">
        <v>2013</v>
      </c>
      <c r="B51" s="16">
        <v>3748.54</v>
      </c>
      <c r="C51" s="16">
        <v>35561</v>
      </c>
      <c r="D51" s="20">
        <f t="shared" si="0"/>
        <v>27065.210078539243</v>
      </c>
      <c r="E51" s="16">
        <f t="shared" si="1"/>
        <v>0.31390075660995165</v>
      </c>
    </row>
    <row r="52" spans="1:8" x14ac:dyDescent="0.25">
      <c r="A52" s="16">
        <v>2014</v>
      </c>
      <c r="B52" s="16">
        <v>3837.8809999999999</v>
      </c>
      <c r="C52" s="16">
        <v>36658</v>
      </c>
      <c r="D52" s="20">
        <f t="shared" si="0"/>
        <v>27438.953985585937</v>
      </c>
      <c r="E52" s="16">
        <f t="shared" si="1"/>
        <v>0.33598387239021416</v>
      </c>
    </row>
    <row r="53" spans="1:8" x14ac:dyDescent="0.25">
      <c r="A53" s="16">
        <v>2015</v>
      </c>
      <c r="B53" s="16">
        <v>3360.9630000000002</v>
      </c>
      <c r="C53" s="16">
        <v>32159</v>
      </c>
      <c r="D53" s="20">
        <f t="shared" si="0"/>
        <v>25443.843155609829</v>
      </c>
      <c r="E53" s="16">
        <f t="shared" si="1"/>
        <v>0.26392069795909034</v>
      </c>
    </row>
    <row r="54" spans="1:8" x14ac:dyDescent="0.25">
      <c r="A54" s="16">
        <v>2016</v>
      </c>
      <c r="B54" s="16">
        <v>3415.2840000000001</v>
      </c>
      <c r="C54" s="16">
        <v>32026</v>
      </c>
      <c r="D54" s="20">
        <f t="shared" si="0"/>
        <v>25671.0864456411</v>
      </c>
      <c r="E54" s="16">
        <f t="shared" si="1"/>
        <v>0.24755140643601206</v>
      </c>
    </row>
    <row r="55" spans="1:8" x14ac:dyDescent="0.25">
      <c r="A55" s="21" t="s">
        <v>30</v>
      </c>
      <c r="B55" s="21">
        <f>AVERAGE(B40:B54)</f>
        <v>3212.75</v>
      </c>
      <c r="C55" s="21">
        <f>AVERAGE(C40:C54)</f>
        <v>32014.466666666667</v>
      </c>
      <c r="D55" s="16"/>
      <c r="E55" s="16">
        <f>SUM(E40:E54)/15*100</f>
        <v>28.332292775876461</v>
      </c>
    </row>
    <row r="56" spans="1:8" x14ac:dyDescent="0.25">
      <c r="A56" s="16" t="s">
        <v>32</v>
      </c>
      <c r="B56" s="16">
        <f>B36*(B55/C55)</f>
        <v>0.41981115386747153</v>
      </c>
      <c r="C56" s="16"/>
      <c r="D56" s="16"/>
      <c r="E56" s="16"/>
    </row>
    <row r="59" spans="1:8" x14ac:dyDescent="0.25">
      <c r="A59" t="s">
        <v>34</v>
      </c>
      <c r="G59" t="s">
        <v>5</v>
      </c>
    </row>
    <row r="60" spans="1:8" ht="15.75" thickBot="1" x14ac:dyDescent="0.3"/>
    <row r="61" spans="1:8" x14ac:dyDescent="0.25">
      <c r="A61" s="16"/>
      <c r="B61" s="17" t="s">
        <v>0</v>
      </c>
      <c r="C61" s="17" t="s">
        <v>36</v>
      </c>
      <c r="D61" s="17" t="s">
        <v>2</v>
      </c>
      <c r="E61" s="17" t="s">
        <v>29</v>
      </c>
      <c r="F61" s="17" t="s">
        <v>31</v>
      </c>
      <c r="G61" s="5" t="s">
        <v>6</v>
      </c>
      <c r="H61" s="5"/>
    </row>
    <row r="62" spans="1:8" x14ac:dyDescent="0.25">
      <c r="A62" s="16">
        <v>2002</v>
      </c>
      <c r="B62" s="16">
        <v>2597.011</v>
      </c>
      <c r="C62" s="16">
        <f>LN(B62)</f>
        <v>7.8621164473103047</v>
      </c>
      <c r="D62" s="16">
        <v>19960</v>
      </c>
      <c r="E62" s="16">
        <f t="shared" ref="E62:E76" si="2">$H$75+$H$76*C62</f>
        <v>20852.727409895509</v>
      </c>
      <c r="F62" s="16">
        <f>ABS((D62-E62)/E62)</f>
        <v>4.2811062186132648E-2</v>
      </c>
      <c r="G62" s="2" t="s">
        <v>7</v>
      </c>
      <c r="H62" s="2">
        <v>0.96171263816275221</v>
      </c>
    </row>
    <row r="63" spans="1:8" x14ac:dyDescent="0.25">
      <c r="A63" s="16">
        <v>2003</v>
      </c>
      <c r="B63" s="16">
        <v>3084.7429999999999</v>
      </c>
      <c r="C63" s="16">
        <f t="shared" ref="C63:C76" si="3">LN(B63)</f>
        <v>8.0342236265484157</v>
      </c>
      <c r="D63" s="16">
        <v>24222</v>
      </c>
      <c r="E63" s="16">
        <f t="shared" si="2"/>
        <v>23991.3093949623</v>
      </c>
      <c r="F63" s="16">
        <f t="shared" ref="F63:F76" si="4">ABS((D63-E63)/E63)</f>
        <v>9.6155904306807292E-3</v>
      </c>
      <c r="G63" s="2" t="s">
        <v>8</v>
      </c>
      <c r="H63" s="2">
        <v>0.92489119840196066</v>
      </c>
    </row>
    <row r="64" spans="1:8" x14ac:dyDescent="0.25">
      <c r="A64" s="16">
        <v>2004</v>
      </c>
      <c r="B64" s="16">
        <v>3736.0320000000002</v>
      </c>
      <c r="C64" s="16">
        <f t="shared" si="3"/>
        <v>8.225779364622543</v>
      </c>
      <c r="D64" s="16">
        <v>27878</v>
      </c>
      <c r="E64" s="16">
        <f t="shared" si="2"/>
        <v>27484.559306541196</v>
      </c>
      <c r="F64" s="16">
        <f t="shared" si="4"/>
        <v>1.4314971874596044E-2</v>
      </c>
      <c r="G64" s="2" t="s">
        <v>9</v>
      </c>
      <c r="H64" s="2">
        <v>0.9191135982790346</v>
      </c>
    </row>
    <row r="65" spans="1:15" x14ac:dyDescent="0.25">
      <c r="A65" s="16">
        <v>2005</v>
      </c>
      <c r="B65" s="16">
        <v>4049.904</v>
      </c>
      <c r="C65" s="16">
        <f t="shared" si="3"/>
        <v>8.3064484561159446</v>
      </c>
      <c r="D65" s="16">
        <v>29052</v>
      </c>
      <c r="E65" s="16">
        <f t="shared" si="2"/>
        <v>28955.657481723116</v>
      </c>
      <c r="F65" s="16">
        <f t="shared" si="4"/>
        <v>3.3272433319014036E-3</v>
      </c>
      <c r="G65" s="2" t="s">
        <v>10</v>
      </c>
      <c r="H65" s="2">
        <v>1416.109178353601</v>
      </c>
    </row>
    <row r="66" spans="1:15" ht="15.75" thickBot="1" x14ac:dyDescent="0.3">
      <c r="A66" s="16">
        <v>2006</v>
      </c>
      <c r="B66" s="16">
        <v>4601.9369999999999</v>
      </c>
      <c r="C66" s="16">
        <f t="shared" si="3"/>
        <v>8.434232580801476</v>
      </c>
      <c r="D66" s="16">
        <v>30882</v>
      </c>
      <c r="E66" s="16">
        <f t="shared" si="2"/>
        <v>31285.955110741052</v>
      </c>
      <c r="F66" s="16">
        <f t="shared" si="4"/>
        <v>1.2911707803427944E-2</v>
      </c>
      <c r="G66" s="3" t="s">
        <v>11</v>
      </c>
      <c r="H66" s="3">
        <v>15</v>
      </c>
    </row>
    <row r="67" spans="1:15" x14ac:dyDescent="0.25">
      <c r="A67" s="16">
        <v>2007</v>
      </c>
      <c r="B67" s="16">
        <v>5352.1049999999996</v>
      </c>
      <c r="C67" s="16">
        <f t="shared" si="3"/>
        <v>8.5852452204496981</v>
      </c>
      <c r="D67" s="16">
        <v>35571</v>
      </c>
      <c r="E67" s="16">
        <f t="shared" si="2"/>
        <v>34039.852725096571</v>
      </c>
      <c r="F67" s="16">
        <f t="shared" si="4"/>
        <v>4.4981019373640234E-2</v>
      </c>
    </row>
    <row r="68" spans="1:15" ht="15.75" thickBot="1" x14ac:dyDescent="0.3">
      <c r="A68" s="16">
        <v>2008</v>
      </c>
      <c r="B68" s="16">
        <v>5952.4250000000002</v>
      </c>
      <c r="C68" s="16">
        <f t="shared" si="3"/>
        <v>8.6915539785336353</v>
      </c>
      <c r="D68" s="16">
        <v>38132</v>
      </c>
      <c r="E68" s="16">
        <f t="shared" si="2"/>
        <v>35978.521143544407</v>
      </c>
      <c r="F68" s="16">
        <f t="shared" si="4"/>
        <v>5.9854568448319607E-2</v>
      </c>
      <c r="G68" t="s">
        <v>12</v>
      </c>
    </row>
    <row r="69" spans="1:15" x14ac:dyDescent="0.25">
      <c r="A69" s="16">
        <v>2009</v>
      </c>
      <c r="B69" s="16">
        <v>4593.8890000000001</v>
      </c>
      <c r="C69" s="16">
        <f t="shared" si="3"/>
        <v>8.4324822210067687</v>
      </c>
      <c r="D69" s="16">
        <v>33969</v>
      </c>
      <c r="E69" s="16">
        <f t="shared" si="2"/>
        <v>31254.035188844864</v>
      </c>
      <c r="F69" s="16">
        <f t="shared" si="4"/>
        <v>8.6867657080137814E-2</v>
      </c>
      <c r="G69" s="4"/>
      <c r="H69" s="4" t="s">
        <v>17</v>
      </c>
      <c r="I69" s="4" t="s">
        <v>18</v>
      </c>
      <c r="J69" s="4" t="s">
        <v>19</v>
      </c>
      <c r="K69" s="4" t="s">
        <v>20</v>
      </c>
      <c r="L69" s="4" t="s">
        <v>21</v>
      </c>
    </row>
    <row r="70" spans="1:15" x14ac:dyDescent="0.25">
      <c r="A70" s="16">
        <v>2010</v>
      </c>
      <c r="B70" s="16">
        <v>5171.1099999999997</v>
      </c>
      <c r="C70" s="16">
        <f t="shared" si="3"/>
        <v>8.5508426446511105</v>
      </c>
      <c r="D70" s="16">
        <v>33681</v>
      </c>
      <c r="E70" s="16">
        <f t="shared" si="2"/>
        <v>33412.480263823731</v>
      </c>
      <c r="F70" s="16">
        <f t="shared" si="4"/>
        <v>8.0365101320239406E-3</v>
      </c>
      <c r="G70" s="2" t="s">
        <v>13</v>
      </c>
      <c r="H70" s="2">
        <v>1</v>
      </c>
      <c r="I70" s="2">
        <v>321023364.06810826</v>
      </c>
      <c r="J70" s="2">
        <v>321023364.06810826</v>
      </c>
      <c r="K70" s="2">
        <v>160.0822450020205</v>
      </c>
      <c r="L70" s="2">
        <v>1.104702662852827E-8</v>
      </c>
    </row>
    <row r="71" spans="1:15" x14ac:dyDescent="0.25">
      <c r="A71" s="16">
        <v>2011</v>
      </c>
      <c r="B71" s="16">
        <v>6082.0940000000001</v>
      </c>
      <c r="C71" s="16">
        <f t="shared" si="3"/>
        <v>8.7131043235601648</v>
      </c>
      <c r="D71" s="16">
        <v>36315</v>
      </c>
      <c r="E71" s="16">
        <f t="shared" si="2"/>
        <v>36371.517676121701</v>
      </c>
      <c r="F71" s="16">
        <f t="shared" si="4"/>
        <v>1.5538993072814573E-3</v>
      </c>
      <c r="G71" s="2" t="s">
        <v>14</v>
      </c>
      <c r="H71" s="2">
        <v>13</v>
      </c>
      <c r="I71" s="2">
        <v>26069747.665225044</v>
      </c>
      <c r="J71" s="2">
        <v>2005365.205017311</v>
      </c>
      <c r="K71" s="2"/>
      <c r="L71" s="2"/>
    </row>
    <row r="72" spans="1:15" ht="15.75" thickBot="1" x14ac:dyDescent="0.3">
      <c r="A72" s="16">
        <v>2012</v>
      </c>
      <c r="B72" s="16">
        <v>5794.3530000000001</v>
      </c>
      <c r="C72" s="16">
        <f t="shared" si="3"/>
        <v>8.6646391015683637</v>
      </c>
      <c r="D72" s="16">
        <v>34151</v>
      </c>
      <c r="E72" s="16">
        <f t="shared" si="2"/>
        <v>35487.695901114406</v>
      </c>
      <c r="F72" s="16">
        <f t="shared" si="4"/>
        <v>3.7666460647066989E-2</v>
      </c>
      <c r="G72" s="3" t="s">
        <v>15</v>
      </c>
      <c r="H72" s="3">
        <v>14</v>
      </c>
      <c r="I72" s="3">
        <v>347093111.73333329</v>
      </c>
      <c r="J72" s="3"/>
      <c r="K72" s="3"/>
      <c r="L72" s="3"/>
    </row>
    <row r="73" spans="1:15" ht="15.75" thickBot="1" x14ac:dyDescent="0.3">
      <c r="A73" s="16">
        <v>2013</v>
      </c>
      <c r="B73" s="16">
        <v>6101.0569999999998</v>
      </c>
      <c r="C73" s="16">
        <f t="shared" si="3"/>
        <v>8.716217313838909</v>
      </c>
      <c r="D73" s="16">
        <v>35561</v>
      </c>
      <c r="E73" s="16">
        <f t="shared" si="2"/>
        <v>36428.286808309029</v>
      </c>
      <c r="F73" s="16">
        <f t="shared" si="4"/>
        <v>2.3808059184139481E-2</v>
      </c>
    </row>
    <row r="74" spans="1:15" x14ac:dyDescent="0.25">
      <c r="A74" s="16">
        <v>2014</v>
      </c>
      <c r="B74" s="16">
        <v>6129.9390000000003</v>
      </c>
      <c r="C74" s="16">
        <f t="shared" si="3"/>
        <v>8.7209400778203854</v>
      </c>
      <c r="D74" s="16">
        <v>36658</v>
      </c>
      <c r="E74" s="16">
        <f t="shared" si="2"/>
        <v>36514.412105450028</v>
      </c>
      <c r="F74" s="16">
        <f t="shared" si="4"/>
        <v>3.9323622172884494E-3</v>
      </c>
      <c r="G74" s="4"/>
      <c r="H74" s="4" t="s">
        <v>22</v>
      </c>
      <c r="I74" s="4" t="s">
        <v>10</v>
      </c>
      <c r="J74" s="4" t="s">
        <v>23</v>
      </c>
      <c r="K74" s="4" t="s">
        <v>24</v>
      </c>
      <c r="L74" s="4" t="s">
        <v>25</v>
      </c>
      <c r="M74" s="4" t="s">
        <v>26</v>
      </c>
      <c r="N74" s="4" t="s">
        <v>27</v>
      </c>
      <c r="O74" s="4" t="s">
        <v>28</v>
      </c>
    </row>
    <row r="75" spans="1:15" x14ac:dyDescent="0.25">
      <c r="A75" s="16">
        <v>2015</v>
      </c>
      <c r="B75" s="16">
        <v>5369.8789999999999</v>
      </c>
      <c r="C75" s="16">
        <f t="shared" si="3"/>
        <v>8.5885606546605935</v>
      </c>
      <c r="D75" s="16">
        <v>32159</v>
      </c>
      <c r="E75" s="16">
        <f t="shared" si="2"/>
        <v>34100.313666546281</v>
      </c>
      <c r="F75" s="16">
        <f t="shared" si="4"/>
        <v>5.6929495884689887E-2</v>
      </c>
      <c r="G75" s="2" t="s">
        <v>16</v>
      </c>
      <c r="H75" s="2">
        <v>-122522.44819440693</v>
      </c>
      <c r="I75" s="2">
        <v>12219.548632489992</v>
      </c>
      <c r="J75" s="2">
        <v>-10.02675727879487</v>
      </c>
      <c r="K75" s="2">
        <v>1.7442991757494412E-7</v>
      </c>
      <c r="L75" s="2">
        <v>-148921.17805616109</v>
      </c>
      <c r="M75" s="2">
        <v>-96123.718332652759</v>
      </c>
      <c r="N75" s="2">
        <v>-148921.17805616109</v>
      </c>
      <c r="O75" s="2">
        <v>-96123.718332652759</v>
      </c>
    </row>
    <row r="76" spans="1:15" ht="15.75" thickBot="1" x14ac:dyDescent="0.3">
      <c r="A76" s="16">
        <v>2016</v>
      </c>
      <c r="B76" s="16">
        <v>5357.9260000000004</v>
      </c>
      <c r="C76" s="16">
        <f t="shared" si="3"/>
        <v>8.5863322388856265</v>
      </c>
      <c r="D76" s="16">
        <v>32026</v>
      </c>
      <c r="E76" s="16">
        <f t="shared" si="2"/>
        <v>34059.675817285664</v>
      </c>
      <c r="F76" s="16">
        <f t="shared" si="4"/>
        <v>5.970919477317959E-2</v>
      </c>
      <c r="G76" s="3" t="s">
        <v>36</v>
      </c>
      <c r="H76" s="3">
        <v>18236.206060437107</v>
      </c>
      <c r="I76" s="3">
        <v>1441.3282794737115</v>
      </c>
      <c r="J76" s="3">
        <v>12.652361242156367</v>
      </c>
      <c r="K76" s="3">
        <v>1.1047026628528232E-8</v>
      </c>
      <c r="L76" s="3">
        <v>15122.405621788657</v>
      </c>
      <c r="M76" s="3">
        <v>21350.006499085557</v>
      </c>
      <c r="N76" s="3">
        <v>15122.405621788657</v>
      </c>
      <c r="O76" s="3">
        <v>21350.006499085557</v>
      </c>
    </row>
    <row r="77" spans="1:15" x14ac:dyDescent="0.25">
      <c r="A77" s="10" t="s">
        <v>30</v>
      </c>
      <c r="B77" s="11">
        <f t="shared" ref="B77:C77" si="5">AVERAGE(B62:B76)</f>
        <v>4931.6269333333339</v>
      </c>
      <c r="C77" s="11">
        <f t="shared" si="5"/>
        <v>8.4741812166915977</v>
      </c>
      <c r="D77" s="11">
        <f>AVERAGE(D62:D76)</f>
        <v>32014.466666666667</v>
      </c>
      <c r="E77" s="11"/>
      <c r="F77" s="12">
        <f>SUM(F62:F76)/15*100</f>
        <v>3.1087986844967075</v>
      </c>
    </row>
    <row r="78" spans="1:15" ht="15.75" thickBot="1" x14ac:dyDescent="0.3">
      <c r="A78" s="13" t="s">
        <v>39</v>
      </c>
      <c r="B78" s="14">
        <f>H76/D77</f>
        <v>0.56962392190729738</v>
      </c>
      <c r="C78" s="14"/>
      <c r="D78" s="14"/>
      <c r="E78" s="14"/>
      <c r="F78" s="15"/>
    </row>
    <row r="82" spans="1:13" x14ac:dyDescent="0.25">
      <c r="A82" t="s">
        <v>40</v>
      </c>
    </row>
    <row r="84" spans="1:13" x14ac:dyDescent="0.25">
      <c r="A84" s="16"/>
      <c r="B84" s="17" t="s">
        <v>1</v>
      </c>
      <c r="C84" s="17" t="s">
        <v>41</v>
      </c>
      <c r="D84" s="17" t="s">
        <v>2</v>
      </c>
      <c r="E84" s="18" t="s">
        <v>29</v>
      </c>
      <c r="F84" s="18" t="s">
        <v>31</v>
      </c>
      <c r="H84" t="s">
        <v>5</v>
      </c>
    </row>
    <row r="85" spans="1:13" ht="15.75" thickBot="1" x14ac:dyDescent="0.3">
      <c r="A85" s="16">
        <v>2002</v>
      </c>
      <c r="B85" s="16">
        <v>2597.011</v>
      </c>
      <c r="C85" s="16">
        <f>B85^2</f>
        <v>6744466.1341209998</v>
      </c>
      <c r="D85" s="16">
        <v>19960</v>
      </c>
      <c r="E85" s="9">
        <f t="shared" ref="E85:E99" si="6">$I$100+$I$101*B85+$I$102*C85</f>
        <v>20576.424041954695</v>
      </c>
      <c r="F85" s="9">
        <f>ABS((D85-E85)/E85)</f>
        <v>2.9957782785668945E-2</v>
      </c>
    </row>
    <row r="86" spans="1:13" x14ac:dyDescent="0.25">
      <c r="A86" s="16">
        <v>2003</v>
      </c>
      <c r="B86" s="16">
        <v>3084.7429999999999</v>
      </c>
      <c r="C86" s="16">
        <f t="shared" ref="C86:C99" si="7">B86^2</f>
        <v>9515639.3760489989</v>
      </c>
      <c r="D86" s="16">
        <v>24222</v>
      </c>
      <c r="E86" s="9">
        <f t="shared" si="6"/>
        <v>23787.742823983688</v>
      </c>
      <c r="F86" s="9">
        <f t="shared" ref="F86:F99" si="8">ABS((D86-E86)/E86)</f>
        <v>1.8255501550928054E-2</v>
      </c>
      <c r="H86" s="5" t="s">
        <v>6</v>
      </c>
      <c r="I86" s="5"/>
    </row>
    <row r="87" spans="1:13" x14ac:dyDescent="0.25">
      <c r="A87" s="16">
        <v>2004</v>
      </c>
      <c r="B87" s="16">
        <v>3736.0320000000002</v>
      </c>
      <c r="C87" s="16">
        <f t="shared" si="7"/>
        <v>13957935.105024001</v>
      </c>
      <c r="D87" s="16">
        <v>27878</v>
      </c>
      <c r="E87" s="9">
        <f t="shared" si="6"/>
        <v>27545.334664330447</v>
      </c>
      <c r="F87" s="9">
        <f t="shared" si="8"/>
        <v>1.2077011941348272E-2</v>
      </c>
      <c r="H87" s="2" t="s">
        <v>7</v>
      </c>
      <c r="I87" s="2">
        <v>0.96170543269077136</v>
      </c>
    </row>
    <row r="88" spans="1:13" x14ac:dyDescent="0.25">
      <c r="A88" s="16">
        <v>2005</v>
      </c>
      <c r="B88" s="16">
        <v>4049.904</v>
      </c>
      <c r="C88" s="16">
        <f t="shared" si="7"/>
        <v>16401722.409216</v>
      </c>
      <c r="D88" s="16">
        <v>29052</v>
      </c>
      <c r="E88" s="9">
        <f t="shared" si="6"/>
        <v>29139.524982451221</v>
      </c>
      <c r="F88" s="9">
        <f t="shared" si="8"/>
        <v>3.0036516554038397E-3</v>
      </c>
      <c r="H88" s="2" t="s">
        <v>8</v>
      </c>
      <c r="I88" s="2">
        <v>0.92487733926694382</v>
      </c>
    </row>
    <row r="89" spans="1:13" x14ac:dyDescent="0.25">
      <c r="A89" s="16">
        <v>2006</v>
      </c>
      <c r="B89" s="16">
        <v>4601.9369999999999</v>
      </c>
      <c r="C89" s="16">
        <f t="shared" si="7"/>
        <v>21177824.151969001</v>
      </c>
      <c r="D89" s="16">
        <v>30882</v>
      </c>
      <c r="E89" s="9">
        <f t="shared" si="6"/>
        <v>31601.451898203544</v>
      </c>
      <c r="F89" s="9">
        <f t="shared" si="8"/>
        <v>2.2766419103814755E-2</v>
      </c>
      <c r="H89" s="2" t="s">
        <v>9</v>
      </c>
      <c r="I89" s="2">
        <v>0.91235689581143442</v>
      </c>
    </row>
    <row r="90" spans="1:13" x14ac:dyDescent="0.25">
      <c r="A90" s="16">
        <v>2007</v>
      </c>
      <c r="B90" s="16">
        <v>5352.1049999999996</v>
      </c>
      <c r="C90" s="16">
        <f t="shared" si="7"/>
        <v>28645027.931024995</v>
      </c>
      <c r="D90" s="16">
        <v>35571</v>
      </c>
      <c r="E90" s="9">
        <f t="shared" si="6"/>
        <v>34248.27618301117</v>
      </c>
      <c r="F90" s="9">
        <f t="shared" si="8"/>
        <v>3.8621617331063389E-2</v>
      </c>
      <c r="H90" s="2" t="s">
        <v>10</v>
      </c>
      <c r="I90" s="2">
        <v>1474.069143434933</v>
      </c>
    </row>
    <row r="91" spans="1:13" ht="15.75" thickBot="1" x14ac:dyDescent="0.3">
      <c r="A91" s="16">
        <v>2008</v>
      </c>
      <c r="B91" s="16">
        <v>5952.4250000000002</v>
      </c>
      <c r="C91" s="16">
        <f t="shared" si="7"/>
        <v>35431363.380625002</v>
      </c>
      <c r="D91" s="16">
        <v>38132</v>
      </c>
      <c r="E91" s="9">
        <f t="shared" si="6"/>
        <v>35786.495817623283</v>
      </c>
      <c r="F91" s="9">
        <f t="shared" si="8"/>
        <v>6.5541599667371137E-2</v>
      </c>
      <c r="H91" s="3" t="s">
        <v>11</v>
      </c>
      <c r="I91" s="3">
        <v>15</v>
      </c>
    </row>
    <row r="92" spans="1:13" x14ac:dyDescent="0.25">
      <c r="A92" s="16">
        <v>2009</v>
      </c>
      <c r="B92" s="16">
        <v>4593.8890000000001</v>
      </c>
      <c r="C92" s="16">
        <f t="shared" si="7"/>
        <v>21103816.144321002</v>
      </c>
      <c r="D92" s="16">
        <v>33969</v>
      </c>
      <c r="E92" s="9">
        <f t="shared" si="6"/>
        <v>31568.691348919772</v>
      </c>
      <c r="F92" s="9">
        <f t="shared" si="8"/>
        <v>7.6034467965437599E-2</v>
      </c>
    </row>
    <row r="93" spans="1:13" ht="15.75" thickBot="1" x14ac:dyDescent="0.3">
      <c r="A93" s="16">
        <v>2010</v>
      </c>
      <c r="B93" s="16">
        <v>5171.1099999999997</v>
      </c>
      <c r="C93" s="16">
        <f t="shared" si="7"/>
        <v>26740378.632099997</v>
      </c>
      <c r="D93" s="16">
        <v>33681</v>
      </c>
      <c r="E93" s="9">
        <f t="shared" si="6"/>
        <v>33683.356193934458</v>
      </c>
      <c r="F93" s="9">
        <f t="shared" si="8"/>
        <v>6.9951281603061448E-5</v>
      </c>
      <c r="H93" t="s">
        <v>12</v>
      </c>
    </row>
    <row r="94" spans="1:13" x14ac:dyDescent="0.25">
      <c r="A94" s="16">
        <v>2011</v>
      </c>
      <c r="B94" s="16">
        <v>6082.0940000000001</v>
      </c>
      <c r="C94" s="16">
        <f t="shared" si="7"/>
        <v>36991867.424836002</v>
      </c>
      <c r="D94" s="16">
        <v>36315</v>
      </c>
      <c r="E94" s="9">
        <f t="shared" si="6"/>
        <v>36051.044814220906</v>
      </c>
      <c r="F94" s="9">
        <f t="shared" si="8"/>
        <v>7.3217069613187068E-3</v>
      </c>
      <c r="H94" s="4"/>
      <c r="I94" s="4" t="s">
        <v>17</v>
      </c>
      <c r="J94" s="4" t="s">
        <v>18</v>
      </c>
      <c r="K94" s="4" t="s">
        <v>19</v>
      </c>
      <c r="L94" s="4" t="s">
        <v>20</v>
      </c>
      <c r="M94" s="4" t="s">
        <v>21</v>
      </c>
    </row>
    <row r="95" spans="1:13" x14ac:dyDescent="0.25">
      <c r="A95" s="16">
        <v>2012</v>
      </c>
      <c r="B95" s="16">
        <v>5794.3530000000001</v>
      </c>
      <c r="C95" s="16">
        <f t="shared" si="7"/>
        <v>33574526.688609004</v>
      </c>
      <c r="D95" s="16">
        <v>34151</v>
      </c>
      <c r="E95" s="9">
        <f t="shared" si="6"/>
        <v>35431.465782278719</v>
      </c>
      <c r="F95" s="9">
        <f t="shared" si="8"/>
        <v>3.6139226927471707E-2</v>
      </c>
      <c r="H95" s="2" t="s">
        <v>13</v>
      </c>
      <c r="I95" s="2">
        <v>2</v>
      </c>
      <c r="J95" s="2">
        <v>321018553.65780932</v>
      </c>
      <c r="K95" s="2">
        <v>160509276.82890466</v>
      </c>
      <c r="L95" s="2">
        <v>73.86937551800294</v>
      </c>
      <c r="M95" s="2">
        <v>1.7973215004032012E-7</v>
      </c>
    </row>
    <row r="96" spans="1:13" x14ac:dyDescent="0.25">
      <c r="A96" s="16">
        <v>2013</v>
      </c>
      <c r="B96" s="16">
        <v>6101.0569999999998</v>
      </c>
      <c r="C96" s="16">
        <f t="shared" si="7"/>
        <v>37222896.517248996</v>
      </c>
      <c r="D96" s="16">
        <v>35561</v>
      </c>
      <c r="E96" s="9">
        <f t="shared" si="6"/>
        <v>36087.71685820767</v>
      </c>
      <c r="F96" s="9">
        <f t="shared" si="8"/>
        <v>1.4595460839963763E-2</v>
      </c>
      <c r="H96" s="2" t="s">
        <v>14</v>
      </c>
      <c r="I96" s="2">
        <v>12</v>
      </c>
      <c r="J96" s="2">
        <v>26074558.075523965</v>
      </c>
      <c r="K96" s="2">
        <v>2172879.8396269972</v>
      </c>
      <c r="L96" s="2"/>
      <c r="M96" s="2"/>
    </row>
    <row r="97" spans="1:16" ht="15.75" thickBot="1" x14ac:dyDescent="0.3">
      <c r="A97" s="16">
        <v>2014</v>
      </c>
      <c r="B97" s="16">
        <v>6129.9390000000003</v>
      </c>
      <c r="C97" s="16">
        <f t="shared" si="7"/>
        <v>37576152.143721007</v>
      </c>
      <c r="D97" s="16">
        <v>36658</v>
      </c>
      <c r="E97" s="9">
        <f t="shared" si="6"/>
        <v>36142.582578741654</v>
      </c>
      <c r="F97" s="9">
        <f t="shared" si="8"/>
        <v>1.4260669395592776E-2</v>
      </c>
      <c r="H97" s="3" t="s">
        <v>15</v>
      </c>
      <c r="I97" s="3">
        <v>14</v>
      </c>
      <c r="J97" s="3">
        <v>347093111.73333329</v>
      </c>
      <c r="K97" s="3"/>
      <c r="L97" s="3"/>
      <c r="M97" s="3"/>
    </row>
    <row r="98" spans="1:16" ht="15.75" thickBot="1" x14ac:dyDescent="0.3">
      <c r="A98" s="16">
        <v>2015</v>
      </c>
      <c r="B98" s="16">
        <v>5369.8789999999999</v>
      </c>
      <c r="C98" s="16">
        <f t="shared" si="7"/>
        <v>28835600.474640999</v>
      </c>
      <c r="D98" s="16">
        <v>32159</v>
      </c>
      <c r="E98" s="9">
        <f t="shared" si="6"/>
        <v>34301.225210087585</v>
      </c>
      <c r="F98" s="9">
        <f t="shared" si="8"/>
        <v>6.2453314625554007E-2</v>
      </c>
    </row>
    <row r="99" spans="1:16" x14ac:dyDescent="0.25">
      <c r="A99" s="16">
        <v>2016</v>
      </c>
      <c r="B99" s="16">
        <v>5357.9260000000004</v>
      </c>
      <c r="C99" s="16">
        <f t="shared" si="7"/>
        <v>28707371.021476004</v>
      </c>
      <c r="D99" s="16">
        <v>32026</v>
      </c>
      <c r="E99" s="9">
        <f t="shared" si="6"/>
        <v>34265.666802051179</v>
      </c>
      <c r="F99" s="9">
        <f t="shared" si="8"/>
        <v>6.5361833318157106E-2</v>
      </c>
      <c r="H99" s="4"/>
      <c r="I99" s="4" t="s">
        <v>22</v>
      </c>
      <c r="J99" s="4" t="s">
        <v>10</v>
      </c>
      <c r="K99" s="4" t="s">
        <v>23</v>
      </c>
      <c r="L99" s="4" t="s">
        <v>24</v>
      </c>
      <c r="M99" s="4" t="s">
        <v>25</v>
      </c>
      <c r="N99" s="4" t="s">
        <v>26</v>
      </c>
      <c r="O99" s="4" t="s">
        <v>27</v>
      </c>
      <c r="P99" s="4" t="s">
        <v>28</v>
      </c>
    </row>
    <row r="100" spans="1:16" x14ac:dyDescent="0.25">
      <c r="A100" s="16" t="s">
        <v>30</v>
      </c>
      <c r="B100" s="16">
        <f>AVERAGE(B85:B99)</f>
        <v>4931.6269333333339</v>
      </c>
      <c r="C100" s="16">
        <f t="shared" ref="C100:D100" si="9">AVERAGE(C85:C99)</f>
        <v>25508439.1689988</v>
      </c>
      <c r="D100" s="16">
        <f t="shared" si="9"/>
        <v>32014.466666666667</v>
      </c>
      <c r="E100" s="9"/>
      <c r="F100" s="19">
        <f>SUM(F85:F99)/15*100</f>
        <v>3.109734769004648</v>
      </c>
      <c r="H100" s="2" t="s">
        <v>16</v>
      </c>
      <c r="I100" s="2">
        <v>-2252.9634182367772</v>
      </c>
      <c r="J100" s="2">
        <v>6825.2233933702128</v>
      </c>
      <c r="K100" s="2">
        <v>-0.33009372563910927</v>
      </c>
      <c r="L100" s="2">
        <v>0.74702046332257699</v>
      </c>
      <c r="M100" s="2">
        <v>-17123.847713056693</v>
      </c>
      <c r="N100" s="2">
        <v>12617.920876583139</v>
      </c>
      <c r="O100" s="2">
        <v>-17123.847713056693</v>
      </c>
      <c r="P100" s="2">
        <v>12617.920876583139</v>
      </c>
    </row>
    <row r="101" spans="1:16" x14ac:dyDescent="0.25">
      <c r="A101" t="s">
        <v>39</v>
      </c>
      <c r="B101">
        <f>(I101+2*I102*B100)*(B100/D100)</f>
        <v>0.553517153483435</v>
      </c>
      <c r="H101" s="2" t="s">
        <v>1</v>
      </c>
      <c r="I101" s="2">
        <v>10.64822728089576</v>
      </c>
      <c r="J101" s="2">
        <v>3.1452058194664727</v>
      </c>
      <c r="K101" s="2">
        <v>3.385542279933222</v>
      </c>
      <c r="L101" s="2">
        <v>5.4124179024882292E-3</v>
      </c>
      <c r="M101" s="2">
        <v>3.7954124894981804</v>
      </c>
      <c r="N101" s="2">
        <v>17.501042072293341</v>
      </c>
      <c r="O101" s="2">
        <v>3.7954124894981804</v>
      </c>
      <c r="P101" s="2">
        <v>17.501042072293341</v>
      </c>
    </row>
    <row r="102" spans="1:16" ht="15.75" thickBot="1" x14ac:dyDescent="0.3">
      <c r="H102" s="3" t="s">
        <v>41</v>
      </c>
      <c r="I102" s="3">
        <v>-7.1527913742332639E-4</v>
      </c>
      <c r="J102" s="3">
        <v>3.4583534583564106E-4</v>
      </c>
      <c r="K102" s="3">
        <v>-2.068264988053778</v>
      </c>
      <c r="L102" s="3">
        <v>6.0874607760192642E-2</v>
      </c>
      <c r="M102" s="3">
        <v>-1.4687896258824241E-3</v>
      </c>
      <c r="N102" s="3">
        <v>3.8231351035771313E-5</v>
      </c>
      <c r="O102" s="3">
        <v>-1.4687896258824241E-3</v>
      </c>
      <c r="P102" s="3">
        <v>3.8231351035771313E-5</v>
      </c>
    </row>
    <row r="107" spans="1:16" x14ac:dyDescent="0.25">
      <c r="A107" t="s">
        <v>42</v>
      </c>
    </row>
    <row r="109" spans="1:16" x14ac:dyDescent="0.25">
      <c r="A109" s="16"/>
      <c r="B109" s="17" t="s">
        <v>0</v>
      </c>
      <c r="C109" s="17" t="s">
        <v>2</v>
      </c>
      <c r="D109" s="16" t="s">
        <v>43</v>
      </c>
      <c r="E109" s="16" t="s">
        <v>44</v>
      </c>
      <c r="F109" s="16" t="s">
        <v>35</v>
      </c>
      <c r="G109" s="16" t="s">
        <v>45</v>
      </c>
      <c r="I109" t="s">
        <v>5</v>
      </c>
    </row>
    <row r="110" spans="1:16" ht="15.75" thickBot="1" x14ac:dyDescent="0.3">
      <c r="A110" s="16">
        <v>2002</v>
      </c>
      <c r="B110" s="16">
        <v>2597.011</v>
      </c>
      <c r="C110" s="16">
        <v>19960</v>
      </c>
      <c r="D110" s="16">
        <f>LN(B110)</f>
        <v>7.8621164473103047</v>
      </c>
      <c r="E110" s="16">
        <f>LN(C110)</f>
        <v>9.9014855498654555</v>
      </c>
      <c r="F110" s="16">
        <f>$J$127*B110^$J$126</f>
        <v>21368.225950890177</v>
      </c>
      <c r="G110" s="16">
        <f>ABS((C110-F110)/F110)</f>
        <v>6.5902801389626439E-2</v>
      </c>
    </row>
    <row r="111" spans="1:16" x14ac:dyDescent="0.25">
      <c r="A111" s="16">
        <v>2003</v>
      </c>
      <c r="B111" s="16">
        <v>3084.7429999999999</v>
      </c>
      <c r="C111" s="16">
        <v>24222</v>
      </c>
      <c r="D111" s="16">
        <f t="shared" ref="D111:E124" si="10">LN(B111)</f>
        <v>8.0342236265484157</v>
      </c>
      <c r="E111" s="16">
        <f t="shared" si="10"/>
        <v>10.095016590080995</v>
      </c>
      <c r="F111" s="16">
        <f t="shared" ref="F111:F124" si="11">$J$127*B111^$J$126</f>
        <v>23852.76155256651</v>
      </c>
      <c r="G111" s="16">
        <f t="shared" ref="G111:G124" si="12">ABS((C111-F111)/F111)</f>
        <v>1.5479903516402738E-2</v>
      </c>
      <c r="I111" s="5" t="s">
        <v>6</v>
      </c>
      <c r="J111" s="5"/>
    </row>
    <row r="112" spans="1:16" x14ac:dyDescent="0.25">
      <c r="A112" s="16">
        <v>2004</v>
      </c>
      <c r="B112" s="16">
        <v>3736.0320000000002</v>
      </c>
      <c r="C112" s="16">
        <v>27878</v>
      </c>
      <c r="D112" s="16">
        <f t="shared" si="10"/>
        <v>8.225779364622543</v>
      </c>
      <c r="E112" s="16">
        <f t="shared" si="10"/>
        <v>10.235593126289832</v>
      </c>
      <c r="F112" s="16">
        <f t="shared" si="11"/>
        <v>26959.201381821775</v>
      </c>
      <c r="G112" s="16">
        <f t="shared" si="12"/>
        <v>3.4081077000958894E-2</v>
      </c>
      <c r="I112" s="2" t="s">
        <v>7</v>
      </c>
      <c r="J112" s="2">
        <v>0.96259099347787858</v>
      </c>
    </row>
    <row r="113" spans="1:17" x14ac:dyDescent="0.25">
      <c r="A113" s="16">
        <v>2005</v>
      </c>
      <c r="B113" s="16">
        <v>4049.904</v>
      </c>
      <c r="C113" s="16">
        <v>29052</v>
      </c>
      <c r="D113" s="16">
        <f t="shared" si="10"/>
        <v>8.3064484561159446</v>
      </c>
      <c r="E113" s="16">
        <f t="shared" si="10"/>
        <v>10.276842606726058</v>
      </c>
      <c r="F113" s="16">
        <f t="shared" si="11"/>
        <v>28385.568536117913</v>
      </c>
      <c r="G113" s="16">
        <f t="shared" si="12"/>
        <v>2.3477826876502995E-2</v>
      </c>
      <c r="I113" s="2" t="s">
        <v>8</v>
      </c>
      <c r="J113" s="2">
        <v>0.92658142072472938</v>
      </c>
    </row>
    <row r="114" spans="1:17" x14ac:dyDescent="0.25">
      <c r="A114" s="16">
        <v>2006</v>
      </c>
      <c r="B114" s="16">
        <v>4601.9369999999999</v>
      </c>
      <c r="C114" s="16">
        <v>30882</v>
      </c>
      <c r="D114" s="16">
        <f t="shared" si="10"/>
        <v>8.434232580801476</v>
      </c>
      <c r="E114" s="16">
        <f t="shared" si="10"/>
        <v>10.337928768880809</v>
      </c>
      <c r="F114" s="16">
        <f>$J$127*B114^$J$126</f>
        <v>30801.045327043259</v>
      </c>
      <c r="G114" s="16">
        <f t="shared" si="12"/>
        <v>2.6283092699345154E-3</v>
      </c>
      <c r="I114" s="2" t="s">
        <v>9</v>
      </c>
      <c r="J114" s="2">
        <v>0.92093383770355475</v>
      </c>
    </row>
    <row r="115" spans="1:17" x14ac:dyDescent="0.25">
      <c r="A115" s="16">
        <v>2007</v>
      </c>
      <c r="B115" s="16">
        <v>5352.1049999999996</v>
      </c>
      <c r="C115" s="16">
        <v>35571</v>
      </c>
      <c r="D115" s="16">
        <f t="shared" si="10"/>
        <v>8.5852452204496981</v>
      </c>
      <c r="E115" s="16">
        <f t="shared" si="10"/>
        <v>10.47928597812618</v>
      </c>
      <c r="F115" s="16">
        <f t="shared" si="11"/>
        <v>33921.936653325429</v>
      </c>
      <c r="G115" s="16">
        <f t="shared" si="12"/>
        <v>4.8613478750568637E-2</v>
      </c>
      <c r="I115" s="2" t="s">
        <v>10</v>
      </c>
      <c r="J115" s="2">
        <v>4.9022686093305533E-2</v>
      </c>
    </row>
    <row r="116" spans="1:17" ht="15.75" thickBot="1" x14ac:dyDescent="0.3">
      <c r="A116" s="16">
        <v>2008</v>
      </c>
      <c r="B116" s="16">
        <v>5952.4250000000002</v>
      </c>
      <c r="C116" s="16">
        <v>38132</v>
      </c>
      <c r="D116" s="16">
        <f t="shared" si="10"/>
        <v>8.6915539785336353</v>
      </c>
      <c r="E116" s="16">
        <f t="shared" si="10"/>
        <v>10.548809103613468</v>
      </c>
      <c r="F116" s="16">
        <f t="shared" si="11"/>
        <v>36306.783746548412</v>
      </c>
      <c r="G116" s="16">
        <f t="shared" si="12"/>
        <v>5.0272044645791755E-2</v>
      </c>
      <c r="I116" s="3" t="s">
        <v>11</v>
      </c>
      <c r="J116" s="3">
        <v>15</v>
      </c>
    </row>
    <row r="117" spans="1:17" x14ac:dyDescent="0.25">
      <c r="A117" s="16">
        <v>2009</v>
      </c>
      <c r="B117" s="16">
        <v>4593.8890000000001</v>
      </c>
      <c r="C117" s="16">
        <v>33969</v>
      </c>
      <c r="D117" s="16">
        <f t="shared" si="10"/>
        <v>8.4324822210067687</v>
      </c>
      <c r="E117" s="16">
        <f t="shared" si="10"/>
        <v>10.43320362298215</v>
      </c>
      <c r="F117" s="16">
        <f t="shared" si="11"/>
        <v>30766.608458885868</v>
      </c>
      <c r="G117" s="16">
        <f t="shared" si="12"/>
        <v>0.10408659587531598</v>
      </c>
    </row>
    <row r="118" spans="1:17" ht="15.75" thickBot="1" x14ac:dyDescent="0.3">
      <c r="A118" s="16">
        <v>2010</v>
      </c>
      <c r="B118" s="16">
        <v>5171.1099999999997</v>
      </c>
      <c r="C118" s="16">
        <v>33681</v>
      </c>
      <c r="D118" s="16">
        <f t="shared" si="10"/>
        <v>8.5508426446511105</v>
      </c>
      <c r="E118" s="16">
        <f t="shared" si="10"/>
        <v>10.424689159126888</v>
      </c>
      <c r="F118" s="16">
        <f t="shared" si="11"/>
        <v>33184.236794473101</v>
      </c>
      <c r="G118" s="16">
        <f t="shared" si="12"/>
        <v>1.4969854771818515E-2</v>
      </c>
      <c r="I118" t="s">
        <v>12</v>
      </c>
    </row>
    <row r="119" spans="1:17" x14ac:dyDescent="0.25">
      <c r="A119" s="16">
        <v>2011</v>
      </c>
      <c r="B119" s="16">
        <v>6082.0940000000001</v>
      </c>
      <c r="C119" s="16">
        <v>36315</v>
      </c>
      <c r="D119" s="16">
        <f t="shared" si="10"/>
        <v>8.7131043235601648</v>
      </c>
      <c r="E119" s="16">
        <f t="shared" si="10"/>
        <v>10.499986158040269</v>
      </c>
      <c r="F119" s="16">
        <f t="shared" si="11"/>
        <v>36810.29590229645</v>
      </c>
      <c r="G119" s="16">
        <f t="shared" si="12"/>
        <v>1.3455363238890728E-2</v>
      </c>
      <c r="I119" s="4"/>
      <c r="J119" s="4" t="s">
        <v>17</v>
      </c>
      <c r="K119" s="4" t="s">
        <v>18</v>
      </c>
      <c r="L119" s="4" t="s">
        <v>19</v>
      </c>
      <c r="M119" s="4" t="s">
        <v>20</v>
      </c>
      <c r="N119" s="4" t="s">
        <v>21</v>
      </c>
    </row>
    <row r="120" spans="1:17" x14ac:dyDescent="0.25">
      <c r="A120" s="16">
        <v>2012</v>
      </c>
      <c r="B120" s="16">
        <v>5794.3530000000001</v>
      </c>
      <c r="C120" s="16">
        <v>34151</v>
      </c>
      <c r="D120" s="16">
        <f t="shared" si="10"/>
        <v>8.6646391015683637</v>
      </c>
      <c r="E120" s="16">
        <f t="shared" si="10"/>
        <v>10.438547147147077</v>
      </c>
      <c r="F120" s="16">
        <f t="shared" si="11"/>
        <v>35687.593608489056</v>
      </c>
      <c r="G120" s="16">
        <f t="shared" si="12"/>
        <v>4.3056800784784341E-2</v>
      </c>
      <c r="I120" s="2" t="s">
        <v>13</v>
      </c>
      <c r="J120" s="2">
        <v>1</v>
      </c>
      <c r="K120" s="2">
        <v>0.3942894632829444</v>
      </c>
      <c r="L120" s="2">
        <v>0.3942894632829444</v>
      </c>
      <c r="M120" s="2">
        <v>164.06689680358281</v>
      </c>
      <c r="N120" s="2">
        <v>9.5203561226161068E-9</v>
      </c>
    </row>
    <row r="121" spans="1:17" x14ac:dyDescent="0.25">
      <c r="A121" s="16">
        <v>2013</v>
      </c>
      <c r="B121" s="16">
        <v>6101.0569999999998</v>
      </c>
      <c r="C121" s="16">
        <v>35561</v>
      </c>
      <c r="D121" s="16">
        <f t="shared" si="10"/>
        <v>8.716217313838909</v>
      </c>
      <c r="E121" s="16">
        <f t="shared" si="10"/>
        <v>10.479004810717253</v>
      </c>
      <c r="F121" s="16">
        <f t="shared" si="11"/>
        <v>36883.60416415536</v>
      </c>
      <c r="G121" s="16">
        <f t="shared" si="12"/>
        <v>3.5858864504372603E-2</v>
      </c>
      <c r="I121" s="2" t="s">
        <v>14</v>
      </c>
      <c r="J121" s="2">
        <v>13</v>
      </c>
      <c r="K121" s="2">
        <v>3.1241908773436026E-2</v>
      </c>
      <c r="L121" s="2">
        <v>2.4032237518027714E-3</v>
      </c>
      <c r="M121" s="2"/>
      <c r="N121" s="2"/>
    </row>
    <row r="122" spans="1:17" ht="15.75" thickBot="1" x14ac:dyDescent="0.3">
      <c r="A122" s="16">
        <v>2014</v>
      </c>
      <c r="B122" s="16">
        <v>6129.9390000000003</v>
      </c>
      <c r="C122" s="16">
        <v>36658</v>
      </c>
      <c r="D122" s="16">
        <f t="shared" si="10"/>
        <v>8.7209400778203854</v>
      </c>
      <c r="E122" s="16">
        <f t="shared" si="10"/>
        <v>10.509386964531792</v>
      </c>
      <c r="F122" s="16">
        <f t="shared" si="11"/>
        <v>36995.100075731447</v>
      </c>
      <c r="G122" s="16">
        <f t="shared" si="12"/>
        <v>9.1120195658717078E-3</v>
      </c>
      <c r="I122" s="3" t="s">
        <v>15</v>
      </c>
      <c r="J122" s="3">
        <v>14</v>
      </c>
      <c r="K122" s="3">
        <v>0.42553137205638042</v>
      </c>
      <c r="L122" s="3"/>
      <c r="M122" s="3"/>
      <c r="N122" s="3"/>
    </row>
    <row r="123" spans="1:17" ht="15.75" thickBot="1" x14ac:dyDescent="0.3">
      <c r="A123" s="16">
        <v>2015</v>
      </c>
      <c r="B123" s="16">
        <v>5369.8789999999999</v>
      </c>
      <c r="C123" s="16">
        <v>32159</v>
      </c>
      <c r="D123" s="16">
        <f t="shared" si="10"/>
        <v>8.5885606546605935</v>
      </c>
      <c r="E123" s="16">
        <f t="shared" si="10"/>
        <v>10.378447628282094</v>
      </c>
      <c r="F123" s="16">
        <f t="shared" si="11"/>
        <v>33993.890664225408</v>
      </c>
      <c r="G123" s="16">
        <f t="shared" si="12"/>
        <v>5.3977071419965925E-2</v>
      </c>
    </row>
    <row r="124" spans="1:17" x14ac:dyDescent="0.25">
      <c r="A124" s="16">
        <v>2016</v>
      </c>
      <c r="B124" s="16">
        <v>5357.9260000000004</v>
      </c>
      <c r="C124" s="16">
        <v>32026</v>
      </c>
      <c r="D124" s="16">
        <f t="shared" si="10"/>
        <v>8.5863322388856265</v>
      </c>
      <c r="E124" s="16">
        <f t="shared" si="10"/>
        <v>10.374303351882421</v>
      </c>
      <c r="F124" s="16">
        <f t="shared" si="11"/>
        <v>33945.511135935871</v>
      </c>
      <c r="G124" s="16">
        <f t="shared" si="12"/>
        <v>5.6546832606206097E-2</v>
      </c>
      <c r="I124" s="4"/>
      <c r="J124" s="4" t="s">
        <v>22</v>
      </c>
      <c r="K124" s="4" t="s">
        <v>10</v>
      </c>
      <c r="L124" s="4" t="s">
        <v>23</v>
      </c>
      <c r="M124" s="4" t="s">
        <v>24</v>
      </c>
      <c r="N124" s="4" t="s">
        <v>25</v>
      </c>
      <c r="O124" s="4" t="s">
        <v>26</v>
      </c>
      <c r="P124" s="4" t="s">
        <v>27</v>
      </c>
      <c r="Q124" s="4" t="s">
        <v>28</v>
      </c>
    </row>
    <row r="125" spans="1:17" x14ac:dyDescent="0.25">
      <c r="A125" s="16" t="s">
        <v>48</v>
      </c>
      <c r="B125" s="16">
        <f>AVERAGE(B110:B124)</f>
        <v>4931.6269333333339</v>
      </c>
      <c r="C125" s="16">
        <f t="shared" ref="C125:E125" si="13">AVERAGE(C110:C124)</f>
        <v>32014.466666666667</v>
      </c>
      <c r="D125" s="16">
        <f t="shared" si="13"/>
        <v>8.4741812166915977</v>
      </c>
      <c r="E125" s="16">
        <f t="shared" si="13"/>
        <v>10.360835371086182</v>
      </c>
      <c r="F125" s="16"/>
      <c r="G125" s="16">
        <f>SUM(G110:G124)/15*100</f>
        <v>3.8101256281134122</v>
      </c>
      <c r="I125" s="2" t="s">
        <v>16</v>
      </c>
      <c r="J125" s="2">
        <v>4.9449245722220967</v>
      </c>
      <c r="K125" s="2">
        <v>0.42301476889577733</v>
      </c>
      <c r="L125" s="2">
        <v>11.68972086986502</v>
      </c>
      <c r="M125" s="2">
        <v>2.85944477376212E-8</v>
      </c>
      <c r="N125" s="2">
        <v>4.0310567242788071</v>
      </c>
      <c r="O125" s="2">
        <v>5.8587924201653863</v>
      </c>
      <c r="P125" s="2">
        <v>4.0310567242788071</v>
      </c>
      <c r="Q125" s="2">
        <v>5.8587924201653863</v>
      </c>
    </row>
    <row r="126" spans="1:17" ht="15.75" thickBot="1" x14ac:dyDescent="0.3">
      <c r="A126" t="s">
        <v>49</v>
      </c>
      <c r="B126">
        <f>J127*J126*(B125^(J126-1))*B125/C125</f>
        <v>0.64268449749059464</v>
      </c>
      <c r="I126" s="3" t="s">
        <v>43</v>
      </c>
      <c r="J126" s="3">
        <v>0.63910726716539457</v>
      </c>
      <c r="K126" s="3">
        <v>4.9895717704613825E-2</v>
      </c>
      <c r="L126" s="3">
        <v>12.808860089937072</v>
      </c>
      <c r="M126" s="3">
        <v>9.5203561226161416E-9</v>
      </c>
      <c r="N126" s="3">
        <v>0.53131412254463117</v>
      </c>
      <c r="O126" s="3">
        <v>0.74690041178615796</v>
      </c>
      <c r="P126" s="3">
        <v>0.53131412254463117</v>
      </c>
      <c r="Q126" s="3">
        <v>0.74690041178615796</v>
      </c>
    </row>
    <row r="127" spans="1:17" x14ac:dyDescent="0.25">
      <c r="J127">
        <f>EXP(J125)</f>
        <v>140.46025584689011</v>
      </c>
    </row>
    <row r="133" spans="1:14" x14ac:dyDescent="0.25">
      <c r="A133" t="s">
        <v>50</v>
      </c>
    </row>
    <row r="135" spans="1:14" x14ac:dyDescent="0.25">
      <c r="A135" s="16"/>
      <c r="B135" s="17" t="s">
        <v>0</v>
      </c>
      <c r="C135" s="17" t="s">
        <v>2</v>
      </c>
      <c r="D135" s="16" t="s">
        <v>51</v>
      </c>
      <c r="E135" s="16" t="s">
        <v>35</v>
      </c>
      <c r="F135" s="16" t="s">
        <v>45</v>
      </c>
      <c r="H135" t="s">
        <v>5</v>
      </c>
    </row>
    <row r="136" spans="1:14" ht="15.75" thickBot="1" x14ac:dyDescent="0.3">
      <c r="A136" s="16">
        <v>2002</v>
      </c>
      <c r="B136" s="16">
        <v>1752.828</v>
      </c>
      <c r="C136" s="16">
        <v>19960</v>
      </c>
      <c r="D136" s="16">
        <f>LN(C136)</f>
        <v>9.9014855498654555</v>
      </c>
      <c r="E136" s="16">
        <f t="shared" ref="E136:E150" si="14">$K$153*EXP($I$152*B136)</f>
        <v>21803.598759115102</v>
      </c>
      <c r="F136" s="16">
        <f>ABS((C136-E136)/E136)</f>
        <v>8.4554792054425273E-2</v>
      </c>
    </row>
    <row r="137" spans="1:14" x14ac:dyDescent="0.25">
      <c r="A137" s="16">
        <v>2003</v>
      </c>
      <c r="B137" s="16">
        <v>2115.0039999999999</v>
      </c>
      <c r="C137" s="16">
        <v>24222</v>
      </c>
      <c r="D137" s="16">
        <f t="shared" ref="D137:D150" si="15">LN(C137)</f>
        <v>10.095016590080995</v>
      </c>
      <c r="E137" s="16">
        <f t="shared" si="14"/>
        <v>23905.620593026746</v>
      </c>
      <c r="F137" s="16">
        <f t="shared" ref="F137:F150" si="16">ABS((C137-E137)/E137)</f>
        <v>1.3234519712303206E-2</v>
      </c>
      <c r="H137" s="5" t="s">
        <v>6</v>
      </c>
      <c r="I137" s="5"/>
      <c r="N137">
        <f>FINV(0.05,1,13)</f>
        <v>4.6671927318268525</v>
      </c>
    </row>
    <row r="138" spans="1:14" x14ac:dyDescent="0.25">
      <c r="A138" s="16">
        <v>2004</v>
      </c>
      <c r="B138" s="16">
        <v>2559.9899999999998</v>
      </c>
      <c r="C138" s="16">
        <v>27878</v>
      </c>
      <c r="D138" s="16">
        <f t="shared" si="15"/>
        <v>10.235593126289832</v>
      </c>
      <c r="E138" s="16">
        <f t="shared" si="14"/>
        <v>26767.712247162162</v>
      </c>
      <c r="F138" s="16">
        <f t="shared" si="16"/>
        <v>4.1478619561727666E-2</v>
      </c>
      <c r="H138" s="2" t="s">
        <v>7</v>
      </c>
      <c r="I138" s="2">
        <v>0.96676358963780906</v>
      </c>
    </row>
    <row r="139" spans="1:14" x14ac:dyDescent="0.25">
      <c r="A139" s="16">
        <v>2005</v>
      </c>
      <c r="B139" s="16">
        <v>2747.0529999999999</v>
      </c>
      <c r="C139" s="16">
        <v>29052</v>
      </c>
      <c r="D139" s="16">
        <f t="shared" si="15"/>
        <v>10.276842606726058</v>
      </c>
      <c r="E139" s="16">
        <f t="shared" si="14"/>
        <v>28070.917718036522</v>
      </c>
      <c r="F139" s="16">
        <f t="shared" si="16"/>
        <v>3.4950132083964566E-2</v>
      </c>
      <c r="H139" s="2" t="s">
        <v>8</v>
      </c>
      <c r="I139" s="2">
        <v>0.93463183824938201</v>
      </c>
    </row>
    <row r="140" spans="1:14" x14ac:dyDescent="0.25">
      <c r="A140" s="16">
        <v>2006</v>
      </c>
      <c r="B140" s="16">
        <v>3133.8850000000002</v>
      </c>
      <c r="C140" s="16">
        <v>30882</v>
      </c>
      <c r="D140" s="16">
        <f t="shared" si="15"/>
        <v>10.337928768880809</v>
      </c>
      <c r="E140" s="16">
        <f t="shared" si="14"/>
        <v>30970.600873037594</v>
      </c>
      <c r="F140" s="16">
        <f t="shared" si="16"/>
        <v>2.8608057493236592E-3</v>
      </c>
      <c r="H140" s="2" t="s">
        <v>9</v>
      </c>
      <c r="I140" s="2">
        <v>0.92960351811471909</v>
      </c>
    </row>
    <row r="141" spans="1:14" x14ac:dyDescent="0.25">
      <c r="A141" s="16">
        <v>2007</v>
      </c>
      <c r="B141" s="16">
        <v>3646.09</v>
      </c>
      <c r="C141" s="16">
        <v>35571</v>
      </c>
      <c r="D141" s="16">
        <f t="shared" si="15"/>
        <v>10.47928597812618</v>
      </c>
      <c r="E141" s="16">
        <f t="shared" si="14"/>
        <v>35276.016901651557</v>
      </c>
      <c r="F141" s="16">
        <f t="shared" si="16"/>
        <v>8.3621430154897109E-3</v>
      </c>
      <c r="H141" s="2" t="s">
        <v>10</v>
      </c>
      <c r="I141" s="2">
        <v>4.6256977484935582E-2</v>
      </c>
    </row>
    <row r="142" spans="1:14" ht="15.75" thickBot="1" x14ac:dyDescent="0.3">
      <c r="A142" s="16">
        <v>2008</v>
      </c>
      <c r="B142" s="16">
        <v>3999.4929999999999</v>
      </c>
      <c r="C142" s="16">
        <v>38132</v>
      </c>
      <c r="D142" s="16">
        <f t="shared" si="15"/>
        <v>10.548809103613468</v>
      </c>
      <c r="E142" s="16">
        <f t="shared" si="14"/>
        <v>38590.743342203299</v>
      </c>
      <c r="F142" s="16">
        <f t="shared" si="16"/>
        <v>1.1887393257377655E-2</v>
      </c>
      <c r="H142" s="3" t="s">
        <v>11</v>
      </c>
      <c r="I142" s="3">
        <v>15</v>
      </c>
    </row>
    <row r="143" spans="1:14" x14ac:dyDescent="0.25">
      <c r="A143" s="16">
        <v>2009</v>
      </c>
      <c r="B143" s="16">
        <v>3057.2759999999998</v>
      </c>
      <c r="C143" s="16">
        <v>33969</v>
      </c>
      <c r="D143" s="16">
        <f t="shared" si="15"/>
        <v>10.43320362298215</v>
      </c>
      <c r="E143" s="16">
        <f t="shared" si="14"/>
        <v>30373.484539644669</v>
      </c>
      <c r="F143" s="16">
        <f t="shared" si="16"/>
        <v>0.11837678537219931</v>
      </c>
    </row>
    <row r="144" spans="1:14" ht="15.75" thickBot="1" x14ac:dyDescent="0.3">
      <c r="A144" s="16">
        <v>2010</v>
      </c>
      <c r="B144" s="16">
        <v>3352.2269999999999</v>
      </c>
      <c r="C144" s="16">
        <v>33681</v>
      </c>
      <c r="D144" s="16">
        <f t="shared" si="15"/>
        <v>10.424689159126888</v>
      </c>
      <c r="E144" s="16">
        <f t="shared" si="14"/>
        <v>32737.621194004383</v>
      </c>
      <c r="F144" s="16">
        <f t="shared" si="16"/>
        <v>2.8816351695351301E-2</v>
      </c>
      <c r="H144" t="s">
        <v>12</v>
      </c>
    </row>
    <row r="145" spans="1:16" x14ac:dyDescent="0.25">
      <c r="A145" s="16">
        <v>2011</v>
      </c>
      <c r="B145" s="16">
        <v>3876.627</v>
      </c>
      <c r="C145" s="16">
        <v>36315</v>
      </c>
      <c r="D145" s="16">
        <f t="shared" si="15"/>
        <v>10.499986158040269</v>
      </c>
      <c r="E145" s="16">
        <f t="shared" si="14"/>
        <v>37404.421360503664</v>
      </c>
      <c r="F145" s="16">
        <f t="shared" si="16"/>
        <v>2.9125470221924441E-2</v>
      </c>
      <c r="H145" s="4"/>
      <c r="I145" s="4" t="s">
        <v>17</v>
      </c>
      <c r="J145" s="4" t="s">
        <v>18</v>
      </c>
      <c r="K145" s="4" t="s">
        <v>19</v>
      </c>
      <c r="L145" s="4" t="s">
        <v>20</v>
      </c>
      <c r="M145" s="4" t="s">
        <v>21</v>
      </c>
    </row>
    <row r="146" spans="1:16" x14ac:dyDescent="0.25">
      <c r="A146" s="16">
        <v>2012</v>
      </c>
      <c r="B146" s="16">
        <v>3588.1089999999999</v>
      </c>
      <c r="C146" s="16">
        <v>34151</v>
      </c>
      <c r="D146" s="16">
        <f t="shared" si="15"/>
        <v>10.438547147147077</v>
      </c>
      <c r="E146" s="16">
        <f t="shared" si="14"/>
        <v>34760.052443398024</v>
      </c>
      <c r="F146" s="16">
        <f t="shared" si="16"/>
        <v>1.7521620382759284E-2</v>
      </c>
      <c r="H146" s="2" t="s">
        <v>13</v>
      </c>
      <c r="I146" s="2">
        <v>1</v>
      </c>
      <c r="J146" s="2">
        <v>0.39771516849783656</v>
      </c>
      <c r="K146" s="2">
        <v>0.39771516849783656</v>
      </c>
      <c r="L146" s="2">
        <v>185.87357471662565</v>
      </c>
      <c r="M146" s="2">
        <v>4.4584118253332101E-9</v>
      </c>
    </row>
    <row r="147" spans="1:16" x14ac:dyDescent="0.25">
      <c r="A147" s="16">
        <v>2013</v>
      </c>
      <c r="B147" s="16">
        <v>3748.54</v>
      </c>
      <c r="C147" s="16">
        <v>35561</v>
      </c>
      <c r="D147" s="16">
        <f t="shared" si="15"/>
        <v>10.479004810717253</v>
      </c>
      <c r="E147" s="16">
        <f t="shared" si="14"/>
        <v>36206.497736476907</v>
      </c>
      <c r="F147" s="16">
        <f t="shared" si="16"/>
        <v>1.782822909785579E-2</v>
      </c>
      <c r="H147" s="2" t="s">
        <v>14</v>
      </c>
      <c r="I147" s="2">
        <v>13</v>
      </c>
      <c r="J147" s="2">
        <v>2.7816203558543886E-2</v>
      </c>
      <c r="K147" s="2">
        <v>2.1397079660418375E-3</v>
      </c>
      <c r="L147" s="2"/>
      <c r="M147" s="2"/>
    </row>
    <row r="148" spans="1:16" ht="15.75" thickBot="1" x14ac:dyDescent="0.3">
      <c r="A148" s="16">
        <v>2014</v>
      </c>
      <c r="B148" s="16">
        <v>3837.8809999999999</v>
      </c>
      <c r="C148" s="16">
        <v>36658</v>
      </c>
      <c r="D148" s="16">
        <f t="shared" si="15"/>
        <v>10.509386964531792</v>
      </c>
      <c r="E148" s="16">
        <f t="shared" si="14"/>
        <v>37037.930096543365</v>
      </c>
      <c r="F148" s="16">
        <f t="shared" si="16"/>
        <v>1.0257865262800488E-2</v>
      </c>
      <c r="H148" s="3" t="s">
        <v>15</v>
      </c>
      <c r="I148" s="3">
        <v>14</v>
      </c>
      <c r="J148" s="3">
        <v>0.42553137205638042</v>
      </c>
      <c r="K148" s="3"/>
      <c r="L148" s="3"/>
      <c r="M148" s="3"/>
    </row>
    <row r="149" spans="1:16" ht="15.75" thickBot="1" x14ac:dyDescent="0.3">
      <c r="A149" s="16">
        <v>2015</v>
      </c>
      <c r="B149" s="16">
        <v>3360.9630000000002</v>
      </c>
      <c r="C149" s="16">
        <v>32159</v>
      </c>
      <c r="D149" s="16">
        <f t="shared" si="15"/>
        <v>10.378447628282094</v>
      </c>
      <c r="E149" s="16">
        <f t="shared" si="14"/>
        <v>32810.381092687952</v>
      </c>
      <c r="F149" s="16">
        <f t="shared" si="16"/>
        <v>1.985289627840128E-2</v>
      </c>
    </row>
    <row r="150" spans="1:16" x14ac:dyDescent="0.25">
      <c r="A150" s="16">
        <v>2016</v>
      </c>
      <c r="B150" s="16">
        <v>3415.2840000000001</v>
      </c>
      <c r="C150" s="16">
        <v>32026</v>
      </c>
      <c r="D150" s="16">
        <f t="shared" si="15"/>
        <v>10.374303351882421</v>
      </c>
      <c r="E150" s="16">
        <f t="shared" si="14"/>
        <v>33266.449767474929</v>
      </c>
      <c r="F150" s="16">
        <f t="shared" si="16"/>
        <v>3.7288312282957654E-2</v>
      </c>
      <c r="H150" s="4"/>
      <c r="I150" s="4" t="s">
        <v>22</v>
      </c>
      <c r="J150" s="4" t="s">
        <v>10</v>
      </c>
      <c r="K150" s="4" t="s">
        <v>23</v>
      </c>
      <c r="L150" s="4" t="s">
        <v>24</v>
      </c>
      <c r="M150" s="4" t="s">
        <v>25</v>
      </c>
      <c r="N150" s="4" t="s">
        <v>26</v>
      </c>
      <c r="O150" s="4" t="s">
        <v>27</v>
      </c>
      <c r="P150" s="4" t="s">
        <v>28</v>
      </c>
    </row>
    <row r="151" spans="1:16" x14ac:dyDescent="0.25">
      <c r="A151" s="16" t="s">
        <v>30</v>
      </c>
      <c r="B151" s="16">
        <f>AVERAGE(B136:B150)</f>
        <v>3212.75</v>
      </c>
      <c r="C151" s="16">
        <f t="shared" ref="C151:D151" si="17">AVERAGE(C136:C150)</f>
        <v>32014.466666666667</v>
      </c>
      <c r="D151" s="16">
        <f t="shared" si="17"/>
        <v>10.360835371086182</v>
      </c>
      <c r="E151" s="16"/>
      <c r="F151" s="16">
        <f>SUM(F136:F150)/15*100</f>
        <v>3.1759729068590752</v>
      </c>
      <c r="H151" s="2" t="s">
        <v>16</v>
      </c>
      <c r="I151" s="2">
        <v>9.5443900464577407</v>
      </c>
      <c r="J151" s="2">
        <v>6.106442637680095E-2</v>
      </c>
      <c r="K151" s="2">
        <v>156.30033085979761</v>
      </c>
      <c r="L151" s="2">
        <v>1.1333817354596075E-22</v>
      </c>
      <c r="M151" s="2">
        <v>9.4124683736884194</v>
      </c>
      <c r="N151" s="2">
        <v>9.676311719227062</v>
      </c>
      <c r="O151" s="2">
        <v>9.4124683736884194</v>
      </c>
      <c r="P151" s="2">
        <v>9.676311719227062</v>
      </c>
    </row>
    <row r="152" spans="1:16" ht="15.75" thickBot="1" x14ac:dyDescent="0.3">
      <c r="A152" s="16" t="s">
        <v>32</v>
      </c>
      <c r="B152" s="16">
        <f>(K153*I152*(EXP(I152*B151))*(B151/C151))</f>
        <v>0.80581336224135336</v>
      </c>
      <c r="C152" s="16"/>
      <c r="D152" s="16"/>
      <c r="E152" s="16"/>
      <c r="F152" s="16"/>
      <c r="H152" s="3" t="s">
        <v>0</v>
      </c>
      <c r="I152" s="3">
        <v>2.5412662816230388E-4</v>
      </c>
      <c r="J152" s="3">
        <v>1.8639804303644972E-5</v>
      </c>
      <c r="K152" s="3">
        <v>13.63354593334491</v>
      </c>
      <c r="L152" s="3">
        <v>4.4584118253332101E-9</v>
      </c>
      <c r="M152" s="3">
        <v>2.1385777918210902E-4</v>
      </c>
      <c r="N152" s="3">
        <v>2.9439547714249877E-4</v>
      </c>
      <c r="O152" s="3">
        <v>2.1385777918210902E-4</v>
      </c>
      <c r="P152" s="3">
        <v>2.9439547714249877E-4</v>
      </c>
    </row>
    <row r="153" spans="1:16" x14ac:dyDescent="0.25">
      <c r="K153">
        <f>EXP(I151)</f>
        <v>13966.125178541872</v>
      </c>
    </row>
  </sheetData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10"/>
  <sheetViews>
    <sheetView tabSelected="1" topLeftCell="A5" workbookViewId="0">
      <selection activeCell="O19" sqref="O19"/>
    </sheetView>
  </sheetViews>
  <sheetFormatPr defaultRowHeight="15" x14ac:dyDescent="0.25"/>
  <cols>
    <col min="1" max="1" width="9.140625" style="23"/>
    <col min="2" max="2" width="15" style="23" customWidth="1"/>
    <col min="3" max="3" width="11.42578125" style="23" bestFit="1" customWidth="1"/>
    <col min="4" max="5" width="11.42578125" style="23" customWidth="1"/>
    <col min="6" max="6" width="11.42578125" style="23" bestFit="1" customWidth="1"/>
    <col min="7" max="7" width="12" style="23" bestFit="1" customWidth="1"/>
    <col min="8" max="8" width="11.42578125" style="23" bestFit="1" customWidth="1"/>
    <col min="9" max="9" width="17.7109375" style="23" customWidth="1"/>
    <col min="10" max="10" width="17.5703125" style="23" customWidth="1"/>
    <col min="11" max="11" width="11.42578125" style="23" bestFit="1" customWidth="1"/>
    <col min="12" max="13" width="11.42578125" style="23" customWidth="1"/>
    <col min="14" max="17" width="11.42578125" style="23" bestFit="1" customWidth="1"/>
    <col min="18" max="16384" width="9.140625" style="23"/>
  </cols>
  <sheetData>
    <row r="1" spans="1:14" x14ac:dyDescent="0.25">
      <c r="A1" s="30" t="s">
        <v>53</v>
      </c>
      <c r="B1" s="30" t="s">
        <v>54</v>
      </c>
      <c r="C1" s="30" t="s">
        <v>55</v>
      </c>
      <c r="D1" s="30"/>
      <c r="E1" s="30"/>
      <c r="F1" s="30"/>
      <c r="G1" s="30"/>
      <c r="H1" s="30"/>
      <c r="I1" s="30"/>
      <c r="J1" s="30"/>
      <c r="K1" s="30"/>
      <c r="L1" s="30"/>
      <c r="M1" s="31" t="s">
        <v>72</v>
      </c>
      <c r="N1" s="31" t="s">
        <v>73</v>
      </c>
    </row>
    <row r="2" spans="1:14" ht="78.75" x14ac:dyDescent="0.25">
      <c r="A2" s="30"/>
      <c r="B2" s="30"/>
      <c r="C2" s="22" t="s">
        <v>61</v>
      </c>
      <c r="D2" s="22" t="s">
        <v>62</v>
      </c>
      <c r="E2" s="22" t="s">
        <v>64</v>
      </c>
      <c r="F2" s="22" t="s">
        <v>63</v>
      </c>
      <c r="G2" s="22" t="s">
        <v>65</v>
      </c>
      <c r="H2" s="22" t="s">
        <v>66</v>
      </c>
      <c r="I2" s="22" t="s">
        <v>67</v>
      </c>
      <c r="J2" s="22" t="s">
        <v>68</v>
      </c>
      <c r="K2" s="22" t="s">
        <v>70</v>
      </c>
      <c r="L2" s="22" t="s">
        <v>69</v>
      </c>
      <c r="M2" s="31"/>
      <c r="N2" s="31"/>
    </row>
    <row r="3" spans="1:14" ht="30" x14ac:dyDescent="0.25">
      <c r="A3" s="25" t="s">
        <v>56</v>
      </c>
      <c r="B3" s="25"/>
      <c r="C3" s="25">
        <f>'x1'!B22</f>
        <v>0.97522348836723305</v>
      </c>
      <c r="D3" s="25">
        <f>'x2'!B22</f>
        <v>0.94768025367051656</v>
      </c>
      <c r="E3" s="26">
        <f>'x1'!B23</f>
        <v>0.95106085226315473</v>
      </c>
      <c r="F3" s="25">
        <f>'x2'!B23</f>
        <v>0.89809786319701457</v>
      </c>
      <c r="G3" s="27">
        <f>'x1'!E30</f>
        <v>252.63601127472404</v>
      </c>
      <c r="H3" s="25">
        <f>'x2'!E30</f>
        <v>114.57337979216098</v>
      </c>
      <c r="I3" s="28" t="s">
        <v>71</v>
      </c>
      <c r="J3" s="28" t="s">
        <v>78</v>
      </c>
      <c r="K3" s="25">
        <f>'x1'!E55</f>
        <v>2.5907553806167636</v>
      </c>
      <c r="L3" s="29">
        <f>'x2'!E55</f>
        <v>28.332292775876461</v>
      </c>
      <c r="M3" s="25">
        <f>'x1'!B56</f>
        <v>0.73472007761588343</v>
      </c>
      <c r="N3" s="25">
        <f>'x2'!B56</f>
        <v>0.41981115386747153</v>
      </c>
    </row>
    <row r="4" spans="1:14" ht="60" x14ac:dyDescent="0.25">
      <c r="A4" s="25" t="s">
        <v>57</v>
      </c>
      <c r="B4" s="25"/>
      <c r="C4" s="25">
        <f>'x1'!H62</f>
        <v>0.97899694643135182</v>
      </c>
      <c r="D4" s="25">
        <f>'x2'!H62</f>
        <v>0.96171263816275221</v>
      </c>
      <c r="E4" s="25">
        <f>'x1'!H63</f>
        <v>0.95843502112191115</v>
      </c>
      <c r="F4" s="25">
        <f>'x2'!H63</f>
        <v>0.92489119840196066</v>
      </c>
      <c r="G4" s="25">
        <f>'x1'!K70</f>
        <v>299.7633010022538</v>
      </c>
      <c r="H4" s="25">
        <f>'x2'!K70</f>
        <v>160.0822450020205</v>
      </c>
      <c r="I4" s="28" t="s">
        <v>74</v>
      </c>
      <c r="J4" s="28" t="s">
        <v>79</v>
      </c>
      <c r="K4" s="25">
        <f>'x1'!F77</f>
        <v>2.1276397178005064</v>
      </c>
      <c r="L4" s="25">
        <f>'x2'!B78</f>
        <v>0.56962392190729738</v>
      </c>
      <c r="M4" s="25">
        <f>'x1'!B78</f>
        <v>0.64219259314265253</v>
      </c>
      <c r="N4" s="25">
        <f>'x2'!B78</f>
        <v>0.56962392190729738</v>
      </c>
    </row>
    <row r="5" spans="1:14" ht="75" x14ac:dyDescent="0.25">
      <c r="A5" s="25" t="s">
        <v>58</v>
      </c>
      <c r="B5" s="25"/>
      <c r="C5" s="25">
        <f>'x1'!I87</f>
        <v>0.97841130176521984</v>
      </c>
      <c r="D5" s="25">
        <f>'x2'!I87</f>
        <v>0.96170543269077136</v>
      </c>
      <c r="E5" s="25">
        <f>'x1'!I88</f>
        <v>0.95728867542191209</v>
      </c>
      <c r="F5" s="25">
        <f>'x2'!I88</f>
        <v>0.92487733926694382</v>
      </c>
      <c r="G5" s="25">
        <f>'x1'!L95</f>
        <v>134.47796595561846</v>
      </c>
      <c r="H5" s="25">
        <f>'x2'!L95</f>
        <v>73.86937551800294</v>
      </c>
      <c r="I5" s="28" t="s">
        <v>75</v>
      </c>
      <c r="J5" s="28" t="s">
        <v>80</v>
      </c>
      <c r="K5" s="25">
        <f>'x1'!F100</f>
        <v>2.3127546813847113</v>
      </c>
      <c r="L5" s="25">
        <f>'x2'!F100</f>
        <v>3.109734769004648</v>
      </c>
      <c r="M5" s="25">
        <f>'x1'!B101</f>
        <v>0.68270188334731563</v>
      </c>
      <c r="N5" s="25">
        <f>'x2'!B101</f>
        <v>0.553517153483435</v>
      </c>
    </row>
    <row r="6" spans="1:14" ht="45" x14ac:dyDescent="0.25">
      <c r="A6" s="25" t="s">
        <v>59</v>
      </c>
      <c r="B6" s="25"/>
      <c r="C6" s="25">
        <f>'x1'!J112</f>
        <v>0.98129657793220515</v>
      </c>
      <c r="D6" s="25">
        <f>'x2'!J112</f>
        <v>0.96259099347787858</v>
      </c>
      <c r="E6" s="25">
        <f>'x1'!J113</f>
        <v>0.96294297386145633</v>
      </c>
      <c r="F6" s="25">
        <f>'x2'!J113</f>
        <v>0.92658142072472938</v>
      </c>
      <c r="G6" s="25">
        <f>'x1'!M120</f>
        <v>337.81066546995453</v>
      </c>
      <c r="H6" s="25">
        <f>'x2'!M120</f>
        <v>164.06689680358281</v>
      </c>
      <c r="I6" s="28" t="s">
        <v>76</v>
      </c>
      <c r="J6" s="28" t="s">
        <v>81</v>
      </c>
      <c r="K6" s="25">
        <f>'x1'!G125</f>
        <v>2.474981867674996</v>
      </c>
      <c r="L6" s="25">
        <f>'x2'!G125</f>
        <v>3.8101256281134122</v>
      </c>
      <c r="M6" s="25">
        <f>'x1'!B126</f>
        <v>0.72451747747791462</v>
      </c>
      <c r="N6" s="25">
        <f>'x2'!B126</f>
        <v>0.64268449749059464</v>
      </c>
    </row>
    <row r="7" spans="1:14" ht="45" x14ac:dyDescent="0.25">
      <c r="A7" s="25" t="s">
        <v>60</v>
      </c>
      <c r="B7" s="25"/>
      <c r="C7" s="27">
        <f>'x1'!K138</f>
        <v>0.96676358963780906</v>
      </c>
      <c r="D7" s="25">
        <f>'x2'!I138</f>
        <v>0.96676358963780906</v>
      </c>
      <c r="E7" s="25">
        <f>'x1'!K139</f>
        <v>0.93463183824938201</v>
      </c>
      <c r="F7" s="25">
        <f>'x2'!I139</f>
        <v>0.93463183824938201</v>
      </c>
      <c r="G7" s="25">
        <f>'x1'!N146</f>
        <v>185.87357471662565</v>
      </c>
      <c r="H7" s="25">
        <f>'x2'!L146</f>
        <v>185.87357471662565</v>
      </c>
      <c r="I7" s="28" t="s">
        <v>77</v>
      </c>
      <c r="J7" s="28" t="s">
        <v>77</v>
      </c>
      <c r="K7" s="25">
        <f>'x1'!F151</f>
        <v>3.1759729068590752</v>
      </c>
      <c r="L7" s="25">
        <f>'x2'!F151</f>
        <v>3.1759729068590752</v>
      </c>
      <c r="M7" s="25">
        <f>'x1'!B152</f>
        <v>0.80581336224135336</v>
      </c>
      <c r="N7" s="25">
        <f>'x2'!B152</f>
        <v>0.80581336224135336</v>
      </c>
    </row>
    <row r="10" spans="1:14" x14ac:dyDescent="0.25">
      <c r="L10" s="24"/>
    </row>
  </sheetData>
  <mergeCells count="5">
    <mergeCell ref="A1:A2"/>
    <mergeCell ref="B1:B2"/>
    <mergeCell ref="M1:M2"/>
    <mergeCell ref="N1:N2"/>
    <mergeCell ref="C1:L1"/>
  </mergeCells>
  <pageMargins left="0.25" right="0.25" top="0.75" bottom="0.75" header="0.3" footer="0.3"/>
  <pageSetup paperSize="9" orientation="landscape" r:id="rId1"/>
  <drawing r:id="rId2"/>
  <legacyDrawing r:id="rId3"/>
  <oleObjects>
    <mc:AlternateContent xmlns:mc="http://schemas.openxmlformats.org/markup-compatibility/2006">
      <mc:Choice Requires="x14">
        <oleObject progId="Equation.3" shapeId="1029" r:id="rId4">
          <objectPr defaultSize="0" autoPict="0" r:id="rId5">
            <anchor moveWithCells="1" sizeWithCells="1">
              <from>
                <xdr:col>1</xdr:col>
                <xdr:colOff>114300</xdr:colOff>
                <xdr:row>2</xdr:row>
                <xdr:rowOff>104775</xdr:rowOff>
              </from>
              <to>
                <xdr:col>1</xdr:col>
                <xdr:colOff>1590675</xdr:colOff>
                <xdr:row>2</xdr:row>
                <xdr:rowOff>314325</xdr:rowOff>
              </to>
            </anchor>
          </objectPr>
        </oleObject>
      </mc:Choice>
      <mc:Fallback>
        <oleObject progId="Equation.3" shapeId="1029" r:id="rId4"/>
      </mc:Fallback>
    </mc:AlternateContent>
    <mc:AlternateContent xmlns:mc="http://schemas.openxmlformats.org/markup-compatibility/2006">
      <mc:Choice Requires="x14">
        <oleObject progId="Equation.3" shapeId="1028" r:id="rId6">
          <objectPr defaultSize="0" autoPict="0" r:id="rId7">
            <anchor moveWithCells="1" sizeWithCells="1">
              <from>
                <xdr:col>1</xdr:col>
                <xdr:colOff>0</xdr:colOff>
                <xdr:row>3</xdr:row>
                <xdr:rowOff>85725</xdr:rowOff>
              </from>
              <to>
                <xdr:col>2</xdr:col>
                <xdr:colOff>38100</xdr:colOff>
                <xdr:row>3</xdr:row>
                <xdr:rowOff>228600</xdr:rowOff>
              </to>
            </anchor>
          </objectPr>
        </oleObject>
      </mc:Choice>
      <mc:Fallback>
        <oleObject progId="Equation.3" shapeId="1028" r:id="rId6"/>
      </mc:Fallback>
    </mc:AlternateContent>
    <mc:AlternateContent xmlns:mc="http://schemas.openxmlformats.org/markup-compatibility/2006">
      <mc:Choice Requires="x14">
        <oleObject progId="Equation.3" shapeId="1027" r:id="rId8">
          <objectPr defaultSize="0" autoPict="0" r:id="rId9">
            <anchor moveWithCells="1" sizeWithCells="1">
              <from>
                <xdr:col>1</xdr:col>
                <xdr:colOff>0</xdr:colOff>
                <xdr:row>4</xdr:row>
                <xdr:rowOff>104775</xdr:rowOff>
              </from>
              <to>
                <xdr:col>1</xdr:col>
                <xdr:colOff>1762125</xdr:colOff>
                <xdr:row>4</xdr:row>
                <xdr:rowOff>238125</xdr:rowOff>
              </to>
            </anchor>
          </objectPr>
        </oleObject>
      </mc:Choice>
      <mc:Fallback>
        <oleObject progId="Equation.3" shapeId="1027" r:id="rId8"/>
      </mc:Fallback>
    </mc:AlternateContent>
    <mc:AlternateContent xmlns:mc="http://schemas.openxmlformats.org/markup-compatibility/2006">
      <mc:Choice Requires="x14">
        <oleObject progId="Equation.3" shapeId="1026" r:id="rId10">
          <objectPr defaultSize="0" autoPict="0" r:id="rId11">
            <anchor moveWithCells="1" sizeWithCells="1">
              <from>
                <xdr:col>1</xdr:col>
                <xdr:colOff>0</xdr:colOff>
                <xdr:row>5</xdr:row>
                <xdr:rowOff>0</xdr:rowOff>
              </from>
              <to>
                <xdr:col>2</xdr:col>
                <xdr:colOff>0</xdr:colOff>
                <xdr:row>5</xdr:row>
                <xdr:rowOff>238125</xdr:rowOff>
              </to>
            </anchor>
          </objectPr>
        </oleObject>
      </mc:Choice>
      <mc:Fallback>
        <oleObject progId="Equation.3" shapeId="1026" r:id="rId10"/>
      </mc:Fallback>
    </mc:AlternateContent>
    <mc:AlternateContent xmlns:mc="http://schemas.openxmlformats.org/markup-compatibility/2006">
      <mc:Choice Requires="x14">
        <oleObject progId="Equation.3" shapeId="1025" r:id="rId12">
          <objectPr defaultSize="0" autoPict="0" r:id="rId13">
            <anchor moveWithCells="1" sizeWithCells="1">
              <from>
                <xdr:col>1</xdr:col>
                <xdr:colOff>0</xdr:colOff>
                <xdr:row>6</xdr:row>
                <xdr:rowOff>76200</xdr:rowOff>
              </from>
              <to>
                <xdr:col>1</xdr:col>
                <xdr:colOff>1704975</xdr:colOff>
                <xdr:row>6</xdr:row>
                <xdr:rowOff>238125</xdr:rowOff>
              </to>
            </anchor>
          </objectPr>
        </oleObject>
      </mc:Choice>
      <mc:Fallback>
        <oleObject progId="Equation.3" shapeId="1025" r:id="rId12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x1</vt:lpstr>
      <vt:lpstr>x2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Студент МДУ</dc:creator>
  <cp:lastModifiedBy>Admin</cp:lastModifiedBy>
  <cp:lastPrinted>2017-10-11T21:47:26Z</cp:lastPrinted>
  <dcterms:created xsi:type="dcterms:W3CDTF">2017-10-05T05:34:44Z</dcterms:created>
  <dcterms:modified xsi:type="dcterms:W3CDTF">2017-10-23T21:53:07Z</dcterms:modified>
</cp:coreProperties>
</file>